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<sst xmlns="http://schemas.openxmlformats.org/spreadsheetml/2006/main" count="131" uniqueCount="105">
  <si>
    <t>ｍｍ</t>
  </si>
  <si>
    <t>アルミニウム</t>
  </si>
  <si>
    <t>ｍｍ</t>
  </si>
  <si>
    <t>管ピッチ</t>
  </si>
  <si>
    <t>気流方向</t>
  </si>
  <si>
    <t>高さ方向</t>
  </si>
  <si>
    <t>ｍｍ</t>
  </si>
  <si>
    <t>管直径</t>
  </si>
  <si>
    <t>外直径</t>
  </si>
  <si>
    <t>内直径</t>
  </si>
  <si>
    <t>フィン</t>
  </si>
  <si>
    <t>ピッチ</t>
  </si>
  <si>
    <t>厚み</t>
  </si>
  <si>
    <t>材質</t>
  </si>
  <si>
    <t>管</t>
  </si>
  <si>
    <t>銅</t>
  </si>
  <si>
    <t>コイルの基本データ</t>
  </si>
  <si>
    <t>処理空気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</si>
  <si>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</si>
  <si>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流量</t>
  </si>
  <si>
    <t>℃</t>
  </si>
  <si>
    <t>kcal/kg(DA)</t>
  </si>
  <si>
    <t>℃</t>
  </si>
  <si>
    <t>冷水</t>
  </si>
  <si>
    <t>入口水温</t>
  </si>
  <si>
    <t>℃</t>
  </si>
  <si>
    <t>m/sec</t>
  </si>
  <si>
    <t>m/sec</t>
  </si>
  <si>
    <t>前面風速</t>
  </si>
  <si>
    <r>
      <t>前面積A</t>
    </r>
    <r>
      <rPr>
        <vertAlign val="subscript"/>
        <sz val="9"/>
        <rFont val="ＭＳ Ｐゴシック"/>
        <family val="3"/>
      </rPr>
      <t>f</t>
    </r>
    <r>
      <rPr>
        <sz val="9"/>
        <rFont val="ＭＳ Ｐゴシック"/>
        <family val="3"/>
      </rPr>
      <t>=</t>
    </r>
  </si>
  <si>
    <t>㎡</t>
  </si>
  <si>
    <t>コイルの長さ</t>
  </si>
  <si>
    <t>ｍ</t>
  </si>
  <si>
    <t>コイルの高さ</t>
  </si>
  <si>
    <t>1列の管数</t>
  </si>
  <si>
    <t>本</t>
  </si>
  <si>
    <t>㎡</t>
  </si>
  <si>
    <r>
      <t>1列のフィン
表面積S</t>
    </r>
    <r>
      <rPr>
        <vertAlign val="subscript"/>
        <sz val="9"/>
        <rFont val="ＭＳ Ｐゴシック"/>
        <family val="3"/>
      </rPr>
      <t>f</t>
    </r>
  </si>
  <si>
    <r>
      <t>S</t>
    </r>
    <r>
      <rPr>
        <vertAlign val="subscript"/>
        <sz val="9"/>
        <rFont val="ＭＳ Ｐゴシック"/>
        <family val="3"/>
      </rPr>
      <t>f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</si>
  <si>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t>-</t>
  </si>
  <si>
    <r>
      <t>1列の管
内表面積S</t>
    </r>
    <r>
      <rPr>
        <vertAlign val="subscript"/>
        <sz val="9"/>
        <rFont val="ＭＳ Ｐゴシック"/>
        <family val="3"/>
      </rPr>
      <t>w</t>
    </r>
  </si>
  <si>
    <r>
      <t>自由面積
A</t>
    </r>
    <r>
      <rPr>
        <vertAlign val="subscript"/>
        <sz val="9"/>
        <rFont val="ＭＳ Ｐゴシック"/>
        <family val="3"/>
      </rPr>
      <t>c</t>
    </r>
  </si>
  <si>
    <r>
      <t>S</t>
    </r>
    <r>
      <rPr>
        <vertAlign val="subscript"/>
        <sz val="9"/>
        <rFont val="ＭＳ Ｐゴシック"/>
        <family val="3"/>
      </rPr>
      <t>w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</si>
  <si>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r>
      <t>A</t>
    </r>
    <r>
      <rPr>
        <vertAlign val="subscript"/>
        <sz val="9"/>
        <rFont val="ＭＳ Ｐゴシック"/>
        <family val="3"/>
      </rPr>
      <t>c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</si>
  <si>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r>
      <t>コイルの
相当直径d</t>
    </r>
    <r>
      <rPr>
        <vertAlign val="subscript"/>
        <sz val="9"/>
        <rFont val="ＭＳ Ｐゴシック"/>
        <family val="3"/>
      </rPr>
      <t>e</t>
    </r>
  </si>
  <si>
    <t>m</t>
  </si>
  <si>
    <t>内外面積比
R</t>
  </si>
  <si>
    <t>コイルの基本仕様を計算</t>
  </si>
  <si>
    <t>入口温度①</t>
  </si>
  <si>
    <t>入口エンタルピ①</t>
  </si>
  <si>
    <t>kcal/h</t>
  </si>
  <si>
    <t>出入口水温差[℃]</t>
  </si>
  <si>
    <t>出口水温</t>
  </si>
  <si>
    <t>℃</t>
  </si>
  <si>
    <t>kg/h</t>
  </si>
  <si>
    <t>冷水流量L</t>
  </si>
  <si>
    <r>
      <t>管内水流速v</t>
    </r>
    <r>
      <rPr>
        <vertAlign val="subscript"/>
        <sz val="8"/>
        <rFont val="ＭＳ Ｐゴシック"/>
        <family val="3"/>
      </rPr>
      <t>w</t>
    </r>
  </si>
  <si>
    <r>
      <t>実風速v</t>
    </r>
    <r>
      <rPr>
        <vertAlign val="subscript"/>
        <sz val="9"/>
        <rFont val="ＭＳ Ｐゴシック"/>
        <family val="3"/>
      </rPr>
      <t>c</t>
    </r>
  </si>
  <si>
    <t>乾きコイルの計算</t>
  </si>
  <si>
    <t>℃</t>
  </si>
  <si>
    <t>kcal/㎡h℃</t>
  </si>
  <si>
    <r>
      <t>管内水側
熱伝達率α</t>
    </r>
    <r>
      <rPr>
        <vertAlign val="subscript"/>
        <sz val="9"/>
        <rFont val="ＭＳ Ｐゴシック"/>
        <family val="3"/>
      </rPr>
      <t>w</t>
    </r>
  </si>
  <si>
    <r>
      <t>管外空気側
熱伝達率α</t>
    </r>
    <r>
      <rPr>
        <vertAlign val="subscript"/>
        <sz val="9"/>
        <rFont val="ＭＳ Ｐゴシック"/>
        <family val="3"/>
      </rPr>
      <t>f</t>
    </r>
  </si>
  <si>
    <t>空気の熱伝導率</t>
  </si>
  <si>
    <t>kcal/mh℃</t>
  </si>
  <si>
    <t>㎡/sec</t>
  </si>
  <si>
    <t>空気の動粘性係数</t>
  </si>
  <si>
    <t>管内表面汚れ係数</t>
  </si>
  <si>
    <t>㎡h℃/kcal</t>
  </si>
  <si>
    <t>フィンと管の
接触抵抗</t>
  </si>
  <si>
    <r>
      <t>x</t>
    </r>
    <r>
      <rPr>
        <vertAlign val="subscript"/>
        <sz val="9"/>
        <rFont val="ＭＳ Ｐゴシック"/>
        <family val="3"/>
      </rPr>
      <t>e</t>
    </r>
    <r>
      <rPr>
        <sz val="9"/>
        <rFont val="ＭＳ Ｐゴシック"/>
        <family val="3"/>
      </rPr>
      <t>/x</t>
    </r>
    <r>
      <rPr>
        <vertAlign val="subscript"/>
        <sz val="9"/>
        <rFont val="ＭＳ Ｐゴシック"/>
        <family val="3"/>
      </rPr>
      <t>b</t>
    </r>
  </si>
  <si>
    <t>-</t>
  </si>
  <si>
    <t>図5.21の横軸</t>
  </si>
  <si>
    <t>フィン効率</t>
  </si>
  <si>
    <r>
      <t>空気入口側の
温度差⊿</t>
    </r>
    <r>
      <rPr>
        <vertAlign val="subscript"/>
        <sz val="8"/>
        <rFont val="ＭＳ Ｐゴシック"/>
        <family val="3"/>
      </rPr>
      <t>1</t>
    </r>
  </si>
  <si>
    <r>
      <t>空気出口側の
温度差⊿</t>
    </r>
    <r>
      <rPr>
        <vertAlign val="subscript"/>
        <sz val="8"/>
        <rFont val="ＭＳ Ｐゴシック"/>
        <family val="3"/>
      </rPr>
      <t>2</t>
    </r>
  </si>
  <si>
    <t>列</t>
  </si>
  <si>
    <t>コイル仕様</t>
  </si>
  <si>
    <t>コイル長さ</t>
  </si>
  <si>
    <t>コイル高さ</t>
  </si>
  <si>
    <t>管内許容水流速</t>
  </si>
  <si>
    <t>フィン熱伝導率</t>
  </si>
  <si>
    <t>kcal/mh℃</t>
  </si>
  <si>
    <t>(図5.21より)</t>
  </si>
  <si>
    <r>
      <t>2列未満は10％増し、</t>
    </r>
    <r>
      <rPr>
        <sz val="11"/>
        <rFont val="ＭＳ Ｐゴシック"/>
        <family val="3"/>
      </rPr>
      <t>4列以上は5％増しとするため、最終的に列数は以下となる</t>
    </r>
  </si>
  <si>
    <t>余裕係数をか
けた後の列数</t>
  </si>
  <si>
    <t>m</t>
  </si>
  <si>
    <t>m</t>
  </si>
  <si>
    <t>更に切上げて
決定した列数</t>
  </si>
  <si>
    <r>
      <t>冷却コイルの選定</t>
    </r>
    <r>
      <rPr>
        <b/>
        <sz val="16"/>
        <color indexed="46"/>
        <rFont val="ＭＳ Ｐゴシック"/>
        <family val="3"/>
      </rPr>
      <t>（FCU用－顕熱のみ処理）</t>
    </r>
  </si>
  <si>
    <t>出口温度②</t>
  </si>
  <si>
    <t>出口エンタルピ②</t>
  </si>
  <si>
    <r>
      <t>冷却熱量q</t>
    </r>
    <r>
      <rPr>
        <vertAlign val="subscript"/>
        <sz val="9"/>
        <rFont val="ＭＳ Ｐゴシック"/>
        <family val="3"/>
      </rPr>
      <t>12</t>
    </r>
  </si>
  <si>
    <t>コイル内の
平均水温</t>
  </si>
  <si>
    <t>コイル
表面積</t>
  </si>
  <si>
    <t>コイル
列数</t>
  </si>
  <si>
    <t>コイル列数</t>
  </si>
  <si>
    <t>熱貫流率</t>
  </si>
  <si>
    <t>コイルの対数
平均温度差
MTD</t>
  </si>
  <si>
    <r>
      <t>出口空気の相対湿度を</t>
    </r>
    <r>
      <rPr>
        <b/>
        <sz val="12"/>
        <color indexed="10"/>
        <rFont val="ＭＳ Ｐゴシック"/>
        <family val="3"/>
      </rPr>
      <t>95％</t>
    </r>
    <r>
      <rPr>
        <b/>
        <sz val="12"/>
        <rFont val="ＭＳ Ｐゴシック"/>
        <family val="3"/>
      </rPr>
      <t>として、冷却量を計算</t>
    </r>
  </si>
  <si>
    <r>
      <t>計算条件（出口空気の相対湿度は</t>
    </r>
    <r>
      <rPr>
        <b/>
        <sz val="12"/>
        <color indexed="10"/>
        <rFont val="ＭＳ Ｐゴシック"/>
        <family val="3"/>
      </rPr>
      <t>95％</t>
    </r>
    <r>
      <rPr>
        <b/>
        <sz val="12"/>
        <rFont val="ＭＳ Ｐゴシック"/>
        <family val="3"/>
      </rPr>
      <t>とする）</t>
    </r>
  </si>
  <si>
    <r>
      <t>l</t>
    </r>
    <r>
      <rPr>
        <sz val="9"/>
        <rFont val="ＭＳ Ｐゴシック"/>
        <family val="3"/>
      </rPr>
      <t>/min</t>
    </r>
  </si>
  <si>
    <t>この色の部分は計算条件として入力する必要がある</t>
  </si>
  <si>
    <t>この色の部分は入力したほうが良いが、計算結果に影響しない。</t>
  </si>
  <si>
    <t>計算は、井上宇市著  「改定３版　空気調和ハンドブック」、pp.170-180  　を参照した。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</si>
</sst>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_);[Red]\(0.0\)"/>
    <numFmt numFmtId="183" formatCode="0.00000000"/>
    <numFmt numFmtId="184" formatCode="0.00_);[Red]\(0.00\)"/>
    <numFmt numFmtId="185" formatCode="0.0000000000000_);[Red]\(0.0000000000000\)"/>
    <numFmt numFmtId="186" formatCode="0.00000000000000_);[Red]\(0.0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0_);[Red]\(0.00000\)"/>
    <numFmt numFmtId="195" formatCode="0.0000_);[Red]\(0.0000\)"/>
    <numFmt numFmtId="196" formatCode="0.000_);[Red]\(0.000\)"/>
    <numFmt numFmtId="197" formatCode="0_);[Red]\(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vertAlign val="subscript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26"/>
      <color indexed="12"/>
      <name val="ＭＳ Ｐゴシック"/>
      <family val="3"/>
    </font>
    <font>
      <b/>
      <sz val="16"/>
      <color indexed="46"/>
      <name val="ＭＳ Ｐゴシック"/>
      <family val="3"/>
    </font>
    <font>
      <b/>
      <sz val="12"/>
      <color indexed="10"/>
      <name val="ＭＳ Ｐゴシック"/>
      <family val="3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2" borderId="1" xfId="17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7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38" fontId="2" fillId="0" borderId="30" xfId="17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176" fontId="2" fillId="3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79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179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177" fontId="2" fillId="0" borderId="9" xfId="0" applyNumberFormat="1" applyFont="1" applyBorder="1" applyAlignment="1" applyProtection="1">
      <alignment horizontal="center" vertical="center"/>
      <protection hidden="1"/>
    </xf>
    <xf numFmtId="177" fontId="2" fillId="0" borderId="5" xfId="0" applyNumberFormat="1" applyFont="1" applyBorder="1" applyAlignment="1" applyProtection="1">
      <alignment horizontal="center" vertical="center"/>
      <protection hidden="1"/>
    </xf>
    <xf numFmtId="38" fontId="2" fillId="0" borderId="9" xfId="17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38" fontId="2" fillId="0" borderId="0" xfId="17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38" fontId="2" fillId="0" borderId="5" xfId="17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2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8" fontId="2" fillId="0" borderId="43" xfId="17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196" fontId="2" fillId="0" borderId="5" xfId="0" applyNumberFormat="1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18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18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184" fontId="2" fillId="0" borderId="5" xfId="0" applyNumberFormat="1" applyFont="1" applyBorder="1" applyAlignment="1" applyProtection="1">
      <alignment horizontal="center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177" fontId="2" fillId="0" borderId="1" xfId="0" applyNumberFormat="1" applyFont="1" applyBorder="1" applyAlignment="1" applyProtection="1">
      <alignment horizontal="center" vertical="center"/>
      <protection hidden="1"/>
    </xf>
    <xf numFmtId="176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76" fontId="2" fillId="0" borderId="5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182" fontId="2" fillId="0" borderId="9" xfId="0" applyNumberFormat="1" applyFont="1" applyBorder="1" applyAlignment="1" applyProtection="1">
      <alignment horizontal="center" vertical="center"/>
      <protection hidden="1"/>
    </xf>
    <xf numFmtId="184" fontId="2" fillId="0" borderId="9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13" fillId="0" borderId="50" xfId="0" applyFont="1" applyBorder="1" applyAlignment="1" applyProtection="1">
      <alignment horizontal="center" vertical="center"/>
      <protection hidden="1"/>
    </xf>
    <xf numFmtId="1" fontId="14" fillId="0" borderId="51" xfId="0" applyNumberFormat="1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left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176" fontId="14" fillId="0" borderId="54" xfId="0" applyNumberFormat="1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1" fontId="14" fillId="0" borderId="57" xfId="0" applyNumberFormat="1" applyFont="1" applyBorder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left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6" fillId="0" borderId="50" xfId="0" applyFont="1" applyBorder="1" applyAlignment="1" applyProtection="1">
      <alignment horizontal="center" vertical="center" wrapText="1"/>
      <protection hidden="1"/>
    </xf>
    <xf numFmtId="197" fontId="17" fillId="0" borderId="51" xfId="0" applyNumberFormat="1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16" fillId="0" borderId="56" xfId="0" applyFont="1" applyBorder="1" applyAlignment="1" applyProtection="1">
      <alignment horizontal="center" vertical="center" wrapText="1"/>
      <protection hidden="1"/>
    </xf>
    <xf numFmtId="197" fontId="17" fillId="0" borderId="57" xfId="0" applyNumberFormat="1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96" fontId="12" fillId="0" borderId="0" xfId="0" applyNumberFormat="1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7">
      <selection activeCell="B35" sqref="B35:B36"/>
    </sheetView>
  </sheetViews>
  <sheetFormatPr defaultColWidth="9.00390625" defaultRowHeight="19.5" customHeight="1"/>
  <cols>
    <col min="1" max="1" width="9.00390625" style="15" customWidth="1"/>
    <col min="2" max="2" width="9.75390625" style="15" customWidth="1"/>
    <col min="3" max="3" width="9.625" style="15" customWidth="1"/>
    <col min="4" max="4" width="9.50390625" style="15" customWidth="1"/>
    <col min="5" max="6" width="9.00390625" style="15" customWidth="1"/>
    <col min="7" max="7" width="9.50390625" style="15" customWidth="1"/>
    <col min="8" max="8" width="9.375" style="15" customWidth="1"/>
    <col min="9" max="9" width="9.125" style="15" bestFit="1" customWidth="1"/>
    <col min="10" max="16384" width="9.00390625" style="15" customWidth="1"/>
  </cols>
  <sheetData>
    <row r="1" spans="1:9" ht="26.25" customHeight="1" thickBot="1">
      <c r="A1" s="14" t="s">
        <v>89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 thickBot="1">
      <c r="A2" s="16" t="s">
        <v>16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9" t="s">
        <v>10</v>
      </c>
      <c r="B3" s="20" t="s">
        <v>11</v>
      </c>
      <c r="C3" s="1">
        <v>2.117</v>
      </c>
      <c r="D3" s="21" t="s">
        <v>0</v>
      </c>
      <c r="E3" s="19" t="s">
        <v>14</v>
      </c>
      <c r="F3" s="22" t="s">
        <v>7</v>
      </c>
      <c r="G3" s="20" t="s">
        <v>8</v>
      </c>
      <c r="H3" s="1">
        <v>10</v>
      </c>
      <c r="I3" s="21" t="s">
        <v>2</v>
      </c>
    </row>
    <row r="4" spans="1:9" ht="19.5" customHeight="1">
      <c r="A4" s="23"/>
      <c r="B4" s="24" t="s">
        <v>12</v>
      </c>
      <c r="C4" s="2">
        <v>0.15</v>
      </c>
      <c r="D4" s="25" t="s">
        <v>0</v>
      </c>
      <c r="E4" s="23"/>
      <c r="F4" s="26"/>
      <c r="G4" s="27" t="s">
        <v>9</v>
      </c>
      <c r="H4" s="8">
        <v>9</v>
      </c>
      <c r="I4" s="28" t="s">
        <v>2</v>
      </c>
    </row>
    <row r="5" spans="1:9" ht="19.5" customHeight="1">
      <c r="A5" s="23"/>
      <c r="B5" s="24" t="s">
        <v>13</v>
      </c>
      <c r="C5" s="29" t="s">
        <v>1</v>
      </c>
      <c r="D5" s="30"/>
      <c r="E5" s="23"/>
      <c r="F5" s="31" t="s">
        <v>3</v>
      </c>
      <c r="G5" s="24" t="s">
        <v>4</v>
      </c>
      <c r="H5" s="2">
        <v>21</v>
      </c>
      <c r="I5" s="25" t="s">
        <v>6</v>
      </c>
    </row>
    <row r="6" spans="1:9" ht="19.5" customHeight="1">
      <c r="A6" s="23"/>
      <c r="B6" s="32" t="s">
        <v>81</v>
      </c>
      <c r="C6" s="2">
        <v>175</v>
      </c>
      <c r="D6" s="25" t="s">
        <v>82</v>
      </c>
      <c r="E6" s="23"/>
      <c r="F6" s="26"/>
      <c r="G6" s="27" t="s">
        <v>5</v>
      </c>
      <c r="H6" s="8">
        <v>27</v>
      </c>
      <c r="I6" s="28" t="s">
        <v>6</v>
      </c>
    </row>
    <row r="7" spans="1:10" ht="19.5" customHeight="1" thickBot="1">
      <c r="A7" s="33"/>
      <c r="B7" s="34"/>
      <c r="C7" s="34"/>
      <c r="D7" s="35"/>
      <c r="E7" s="33"/>
      <c r="F7" s="36" t="s">
        <v>13</v>
      </c>
      <c r="G7" s="37" t="s">
        <v>15</v>
      </c>
      <c r="H7" s="38"/>
      <c r="I7" s="39"/>
      <c r="J7" s="40"/>
    </row>
    <row r="8" spans="1:9" ht="19.5" customHeight="1" thickBot="1">
      <c r="A8" s="16" t="s">
        <v>100</v>
      </c>
      <c r="B8" s="17"/>
      <c r="C8" s="17"/>
      <c r="D8" s="17"/>
      <c r="E8" s="41"/>
      <c r="F8" s="41"/>
      <c r="G8" s="41"/>
      <c r="H8" s="41"/>
      <c r="I8" s="42"/>
    </row>
    <row r="9" spans="1:9" ht="19.5" customHeight="1">
      <c r="A9" s="43" t="s">
        <v>17</v>
      </c>
      <c r="B9" s="44" t="s">
        <v>19</v>
      </c>
      <c r="C9" s="3">
        <v>230.5</v>
      </c>
      <c r="D9" s="21" t="s">
        <v>18</v>
      </c>
      <c r="E9" s="19" t="s">
        <v>23</v>
      </c>
      <c r="F9" s="20" t="s">
        <v>24</v>
      </c>
      <c r="G9" s="9">
        <v>8</v>
      </c>
      <c r="H9" s="45" t="s">
        <v>25</v>
      </c>
      <c r="I9" s="46" t="s">
        <v>51</v>
      </c>
    </row>
    <row r="10" spans="1:9" ht="19.5" customHeight="1" thickBot="1">
      <c r="A10" s="47"/>
      <c r="B10" s="48" t="s">
        <v>48</v>
      </c>
      <c r="C10" s="4">
        <v>26</v>
      </c>
      <c r="D10" s="49" t="s">
        <v>20</v>
      </c>
      <c r="E10" s="33"/>
      <c r="F10" s="50" t="s">
        <v>80</v>
      </c>
      <c r="G10" s="51">
        <v>1</v>
      </c>
      <c r="H10" s="52" t="s">
        <v>26</v>
      </c>
      <c r="I10" s="10">
        <v>7</v>
      </c>
    </row>
    <row r="11" spans="1:9" ht="19.5" customHeight="1" thickBot="1">
      <c r="A11" s="47"/>
      <c r="B11" s="53" t="s">
        <v>49</v>
      </c>
      <c r="C11" s="5">
        <v>12.5</v>
      </c>
      <c r="D11" s="54" t="s">
        <v>21</v>
      </c>
      <c r="E11" s="55" t="s">
        <v>28</v>
      </c>
      <c r="F11" s="11">
        <v>1.4</v>
      </c>
      <c r="G11" s="56" t="s">
        <v>27</v>
      </c>
      <c r="H11" s="57"/>
      <c r="I11" s="57"/>
    </row>
    <row r="12" spans="1:9" ht="19.5" customHeight="1">
      <c r="A12" s="47"/>
      <c r="B12" s="58" t="s">
        <v>90</v>
      </c>
      <c r="C12" s="6">
        <v>16.4</v>
      </c>
      <c r="D12" s="59" t="s">
        <v>22</v>
      </c>
      <c r="E12" s="60"/>
      <c r="F12" s="57"/>
      <c r="G12" s="57"/>
      <c r="H12" s="61"/>
      <c r="I12" s="54"/>
    </row>
    <row r="13" spans="1:9" ht="19.5" customHeight="1" thickBot="1">
      <c r="A13" s="62"/>
      <c r="B13" s="63" t="s">
        <v>91</v>
      </c>
      <c r="C13" s="7">
        <v>10.4</v>
      </c>
      <c r="D13" s="64" t="s">
        <v>21</v>
      </c>
      <c r="E13" s="57"/>
      <c r="F13" s="57"/>
      <c r="G13" s="65"/>
      <c r="H13" s="61"/>
      <c r="I13" s="54"/>
    </row>
    <row r="14" spans="1:4" ht="19.5" customHeight="1" thickBot="1">
      <c r="A14" s="66"/>
      <c r="B14" s="34"/>
      <c r="C14" s="34"/>
      <c r="D14" s="52"/>
    </row>
    <row r="15" spans="1:9" ht="19.5" customHeight="1" thickBot="1">
      <c r="A15" s="16" t="s">
        <v>47</v>
      </c>
      <c r="B15" s="17"/>
      <c r="C15" s="17"/>
      <c r="D15" s="17"/>
      <c r="E15" s="17"/>
      <c r="F15" s="17"/>
      <c r="G15" s="17"/>
      <c r="H15" s="17"/>
      <c r="I15" s="18"/>
    </row>
    <row r="16" spans="1:9" ht="19.5" customHeight="1" thickBot="1">
      <c r="A16" s="67" t="s">
        <v>29</v>
      </c>
      <c r="B16" s="68">
        <f>C9/(3600*F11)</f>
        <v>0.04573412698412698</v>
      </c>
      <c r="C16" s="56" t="s">
        <v>30</v>
      </c>
      <c r="D16" s="67" t="s">
        <v>31</v>
      </c>
      <c r="E16" s="12">
        <v>0.564</v>
      </c>
      <c r="F16" s="56" t="s">
        <v>32</v>
      </c>
      <c r="G16" s="67" t="s">
        <v>33</v>
      </c>
      <c r="H16" s="68">
        <f>B16/E16</f>
        <v>0.08108887763143083</v>
      </c>
      <c r="I16" s="56" t="s">
        <v>32</v>
      </c>
    </row>
    <row r="17" spans="1:4" ht="19.5" customHeight="1" thickBot="1">
      <c r="A17" s="67" t="s">
        <v>34</v>
      </c>
      <c r="B17" s="69">
        <f>H16*1000/H6</f>
        <v>3.0032917641270678</v>
      </c>
      <c r="C17" s="56" t="s">
        <v>35</v>
      </c>
      <c r="D17" s="70"/>
    </row>
    <row r="18" spans="1:9" ht="19.5" customHeight="1">
      <c r="A18" s="71" t="s">
        <v>37</v>
      </c>
      <c r="B18" s="72">
        <f>2*(H16*H5/1000-B17*0.25*3.1415926*(H3/1000)^2)*E16*1000/C3</f>
        <v>0.7816546870127244</v>
      </c>
      <c r="C18" s="73" t="s">
        <v>36</v>
      </c>
      <c r="D18" s="71" t="s">
        <v>40</v>
      </c>
      <c r="E18" s="72">
        <f>3.1415926*H4/1000*E16*B17</f>
        <v>0.04789266496693122</v>
      </c>
      <c r="F18" s="73" t="s">
        <v>36</v>
      </c>
      <c r="G18" s="71" t="s">
        <v>41</v>
      </c>
      <c r="H18" s="72">
        <f>B16-H3/1000*E16*B17-H16*C4/1000*E16*1000/C3+H3/1000*C4/1000*B17*E16*1000/C3</f>
        <v>0.02675525240508445</v>
      </c>
      <c r="I18" s="73" t="s">
        <v>36</v>
      </c>
    </row>
    <row r="19" spans="1:9" ht="19.5" customHeight="1" thickBot="1">
      <c r="A19" s="33"/>
      <c r="B19" s="74"/>
      <c r="C19" s="75"/>
      <c r="D19" s="33"/>
      <c r="E19" s="74"/>
      <c r="F19" s="75"/>
      <c r="G19" s="76"/>
      <c r="H19" s="74"/>
      <c r="I19" s="75"/>
    </row>
    <row r="20" spans="1:9" ht="19.5" customHeight="1">
      <c r="A20" s="19" t="s">
        <v>38</v>
      </c>
      <c r="B20" s="77">
        <f>B18/B16</f>
        <v>17.091278188911634</v>
      </c>
      <c r="C20" s="73" t="s">
        <v>39</v>
      </c>
      <c r="D20" s="19" t="s">
        <v>42</v>
      </c>
      <c r="E20" s="72">
        <f>E18/B16</f>
        <v>1.0471975333333334</v>
      </c>
      <c r="F20" s="73" t="s">
        <v>39</v>
      </c>
      <c r="G20" s="19" t="s">
        <v>43</v>
      </c>
      <c r="H20" s="72">
        <f>H18/B16</f>
        <v>0.5850172326317815</v>
      </c>
      <c r="I20" s="73" t="s">
        <v>39</v>
      </c>
    </row>
    <row r="21" spans="1:9" ht="19.5" customHeight="1" thickBot="1">
      <c r="A21" s="33"/>
      <c r="B21" s="78"/>
      <c r="C21" s="75"/>
      <c r="D21" s="33"/>
      <c r="E21" s="74"/>
      <c r="F21" s="75"/>
      <c r="G21" s="33"/>
      <c r="H21" s="74"/>
      <c r="I21" s="75"/>
    </row>
    <row r="22" spans="1:6" ht="19.5" customHeight="1">
      <c r="A22" s="71" t="s">
        <v>44</v>
      </c>
      <c r="B22" s="79">
        <f>4*H18*H5/1000/B18</f>
        <v>0.0028752353684671347</v>
      </c>
      <c r="C22" s="73" t="s">
        <v>45</v>
      </c>
      <c r="D22" s="71" t="s">
        <v>46</v>
      </c>
      <c r="E22" s="77">
        <f>B18/E18</f>
        <v>16.32096872354961</v>
      </c>
      <c r="F22" s="73" t="s">
        <v>39</v>
      </c>
    </row>
    <row r="23" spans="1:6" ht="19.5" customHeight="1" thickBot="1">
      <c r="A23" s="33"/>
      <c r="B23" s="80"/>
      <c r="C23" s="75"/>
      <c r="D23" s="76"/>
      <c r="E23" s="78"/>
      <c r="F23" s="75"/>
    </row>
    <row r="24" ht="19.5" customHeight="1" thickBot="1"/>
    <row r="25" spans="1:9" ht="19.5" customHeight="1" thickBot="1">
      <c r="A25" s="16" t="s">
        <v>99</v>
      </c>
      <c r="B25" s="17"/>
      <c r="C25" s="17"/>
      <c r="D25" s="17"/>
      <c r="E25" s="17"/>
      <c r="F25" s="17"/>
      <c r="G25" s="17"/>
      <c r="H25" s="17"/>
      <c r="I25" s="18"/>
    </row>
    <row r="26" spans="1:9" ht="19.5" customHeight="1">
      <c r="A26" s="71" t="s">
        <v>92</v>
      </c>
      <c r="B26" s="81">
        <f>1.2*C9*(C11-C13)</f>
        <v>580.8599999999998</v>
      </c>
      <c r="C26" s="73" t="s">
        <v>50</v>
      </c>
      <c r="D26" s="82"/>
      <c r="E26" s="83"/>
      <c r="F26" s="84"/>
      <c r="G26" s="82"/>
      <c r="H26" s="83"/>
      <c r="I26" s="84"/>
    </row>
    <row r="27" spans="1:9" ht="19.5" customHeight="1" thickBot="1">
      <c r="A27" s="33"/>
      <c r="B27" s="85"/>
      <c r="C27" s="75"/>
      <c r="D27" s="86"/>
      <c r="E27" s="83"/>
      <c r="F27" s="84"/>
      <c r="G27" s="86"/>
      <c r="H27" s="83"/>
      <c r="I27" s="84"/>
    </row>
    <row r="28" ht="19.5" customHeight="1" thickBot="1"/>
    <row r="29" spans="1:9" ht="19.5" customHeight="1" thickBot="1">
      <c r="A29" s="67" t="s">
        <v>52</v>
      </c>
      <c r="B29" s="87">
        <f>G9+I10</f>
        <v>15</v>
      </c>
      <c r="C29" s="88" t="s">
        <v>53</v>
      </c>
      <c r="D29" s="19" t="s">
        <v>55</v>
      </c>
      <c r="E29" s="89">
        <f>B26/I10</f>
        <v>82.97999999999998</v>
      </c>
      <c r="F29" s="21" t="s">
        <v>54</v>
      </c>
      <c r="G29" s="90" t="s">
        <v>56</v>
      </c>
      <c r="H29" s="91">
        <f>E29/(3600*0.25*3.1415926*(H4/1000)^2*B17*1000)</f>
        <v>0.12064199540067669</v>
      </c>
      <c r="I29" s="56" t="s">
        <v>26</v>
      </c>
    </row>
    <row r="30" spans="1:6" ht="19.5" customHeight="1" thickBot="1">
      <c r="A30" s="67" t="s">
        <v>57</v>
      </c>
      <c r="B30" s="91">
        <f>F11/H20</f>
        <v>2.3930918986811807</v>
      </c>
      <c r="C30" s="56" t="s">
        <v>26</v>
      </c>
      <c r="D30" s="33"/>
      <c r="E30" s="92">
        <f>E29/60</f>
        <v>1.3829999999999996</v>
      </c>
      <c r="F30" s="93" t="s">
        <v>101</v>
      </c>
    </row>
    <row r="31" ht="19.5" customHeight="1" thickBot="1"/>
    <row r="32" spans="1:9" ht="19.5" customHeight="1" thickBot="1">
      <c r="A32" s="16" t="s">
        <v>58</v>
      </c>
      <c r="B32" s="17"/>
      <c r="C32" s="17"/>
      <c r="D32" s="17"/>
      <c r="E32" s="17"/>
      <c r="F32" s="17"/>
      <c r="G32" s="17"/>
      <c r="H32" s="17"/>
      <c r="I32" s="18"/>
    </row>
    <row r="33" spans="1:9" ht="19.5" customHeight="1">
      <c r="A33" s="94"/>
      <c r="B33" s="95"/>
      <c r="C33" s="54"/>
      <c r="D33" s="60"/>
      <c r="E33" s="96"/>
      <c r="F33" s="54"/>
      <c r="G33" s="97" t="s">
        <v>93</v>
      </c>
      <c r="H33" s="98">
        <f>0.5*(G9+B29)</f>
        <v>11.5</v>
      </c>
      <c r="I33" s="99" t="s">
        <v>53</v>
      </c>
    </row>
    <row r="34" spans="1:9" ht="19.5" customHeight="1" thickBot="1">
      <c r="A34" s="100"/>
      <c r="B34" s="95"/>
      <c r="C34" s="54"/>
      <c r="D34" s="57"/>
      <c r="E34" s="96"/>
      <c r="F34" s="54"/>
      <c r="G34" s="33"/>
      <c r="H34" s="101"/>
      <c r="I34" s="75"/>
    </row>
    <row r="35" spans="1:9" ht="19.5" customHeight="1">
      <c r="A35" s="71" t="s">
        <v>61</v>
      </c>
      <c r="B35" s="102">
        <f>3100*(1+0.015*H33)*H29^0.8/(H4/10)^0.2</f>
        <v>683.635887148917</v>
      </c>
      <c r="C35" s="73" t="s">
        <v>60</v>
      </c>
      <c r="D35" s="103" t="s">
        <v>63</v>
      </c>
      <c r="E35" s="104">
        <f>(0.0241+0.000077*(C10+C12)/2)/1.163</f>
        <v>0.022125881341358553</v>
      </c>
      <c r="F35" s="21" t="s">
        <v>64</v>
      </c>
      <c r="G35" s="71" t="s">
        <v>62</v>
      </c>
      <c r="H35" s="105">
        <f>0.129*B30^0.64*E35/(E36^0.64*B22^0.36)</f>
        <v>49.86237764461319</v>
      </c>
      <c r="I35" s="73" t="s">
        <v>60</v>
      </c>
    </row>
    <row r="36" spans="1:9" ht="19.5" customHeight="1" thickBot="1">
      <c r="A36" s="33"/>
      <c r="B36" s="106"/>
      <c r="C36" s="75"/>
      <c r="D36" s="107" t="s">
        <v>66</v>
      </c>
      <c r="E36" s="34">
        <f>(0.0074237/(390.15+(C12+C10)/2))*((273.15+(C12+C10)/2)/293.15)^1.5/1.2</f>
        <v>1.5131740262707957E-05</v>
      </c>
      <c r="F36" s="64" t="s">
        <v>65</v>
      </c>
      <c r="G36" s="33"/>
      <c r="H36" s="108"/>
      <c r="I36" s="75"/>
    </row>
    <row r="37" spans="1:6" ht="19.5" customHeight="1" thickBot="1">
      <c r="A37" s="109" t="s">
        <v>67</v>
      </c>
      <c r="B37" s="13">
        <v>0.0001</v>
      </c>
      <c r="C37" s="110" t="s">
        <v>68</v>
      </c>
      <c r="D37" s="111" t="s">
        <v>69</v>
      </c>
      <c r="E37" s="13">
        <v>0.0002</v>
      </c>
      <c r="F37" s="110" t="s">
        <v>68</v>
      </c>
    </row>
    <row r="38" spans="1:9" ht="19.5" customHeight="1" thickBot="1">
      <c r="A38" s="67" t="s">
        <v>70</v>
      </c>
      <c r="B38" s="91">
        <f>SQRT(H5/10*H6/10/3.1415926)/(H3/10/2)</f>
        <v>2.686869617565358</v>
      </c>
      <c r="C38" s="56" t="s">
        <v>71</v>
      </c>
      <c r="D38" s="112" t="s">
        <v>72</v>
      </c>
      <c r="E38" s="91">
        <f>(SQRT(H5/10*H6/10/3.1415926)-(H3/10/2))/100*SQRT(H35/C6/(C4/2/1000))</f>
        <v>0.5198623387659356</v>
      </c>
      <c r="F38" s="56" t="s">
        <v>39</v>
      </c>
      <c r="G38" s="67" t="s">
        <v>73</v>
      </c>
      <c r="H38" s="11">
        <v>0.9</v>
      </c>
      <c r="I38" s="56" t="s">
        <v>83</v>
      </c>
    </row>
    <row r="39" spans="1:9" ht="19.5" customHeight="1">
      <c r="A39" s="71" t="s">
        <v>97</v>
      </c>
      <c r="B39" s="77">
        <f>1/(E22/B35+(B37+E37)*E22+1/(H35*(H38+1/E22)))</f>
        <v>20.14777194627593</v>
      </c>
      <c r="C39" s="73" t="s">
        <v>60</v>
      </c>
      <c r="D39" s="113" t="s">
        <v>74</v>
      </c>
      <c r="E39" s="114">
        <f>C10-B29</f>
        <v>11</v>
      </c>
      <c r="F39" s="73" t="s">
        <v>22</v>
      </c>
      <c r="G39" s="113" t="s">
        <v>75</v>
      </c>
      <c r="H39" s="115">
        <f>C12-G9</f>
        <v>8.399999999999999</v>
      </c>
      <c r="I39" s="73" t="s">
        <v>22</v>
      </c>
    </row>
    <row r="40" spans="1:9" ht="19.5" customHeight="1" thickBot="1">
      <c r="A40" s="76"/>
      <c r="B40" s="78"/>
      <c r="C40" s="75"/>
      <c r="D40" s="116"/>
      <c r="E40" s="117"/>
      <c r="F40" s="75"/>
      <c r="G40" s="116"/>
      <c r="H40" s="117"/>
      <c r="I40" s="75"/>
    </row>
    <row r="41" spans="1:9" ht="19.5" customHeight="1">
      <c r="A41" s="113" t="s">
        <v>98</v>
      </c>
      <c r="B41" s="118">
        <f>(E39-H39)/LN(E39/H39)</f>
        <v>9.641643583579587</v>
      </c>
      <c r="C41" s="73" t="s">
        <v>59</v>
      </c>
      <c r="D41" s="71" t="s">
        <v>94</v>
      </c>
      <c r="E41" s="118">
        <f>B26/B39/B41</f>
        <v>2.9901527251848523</v>
      </c>
      <c r="F41" s="73" t="s">
        <v>30</v>
      </c>
      <c r="G41" s="71" t="s">
        <v>95</v>
      </c>
      <c r="H41" s="118">
        <f>E41/B20/B16</f>
        <v>3.825413926208794</v>
      </c>
      <c r="I41" s="73" t="s">
        <v>76</v>
      </c>
    </row>
    <row r="42" spans="1:9" ht="19.5" customHeight="1" thickBot="1">
      <c r="A42" s="116"/>
      <c r="B42" s="119"/>
      <c r="C42" s="75"/>
      <c r="D42" s="76"/>
      <c r="E42" s="119"/>
      <c r="F42" s="75"/>
      <c r="G42" s="76"/>
      <c r="H42" s="119"/>
      <c r="I42" s="75"/>
    </row>
    <row r="43" ht="19.5" customHeight="1" thickBot="1"/>
    <row r="44" spans="1:9" ht="19.5" customHeight="1" thickBot="1">
      <c r="A44" s="16" t="s">
        <v>77</v>
      </c>
      <c r="B44" s="17"/>
      <c r="C44" s="17"/>
      <c r="D44" s="41"/>
      <c r="E44" s="41"/>
      <c r="F44" s="41"/>
      <c r="G44" s="41"/>
      <c r="H44" s="41"/>
      <c r="I44" s="42"/>
    </row>
    <row r="45" spans="1:9" ht="19.5" customHeight="1" thickBot="1">
      <c r="A45" s="19" t="s">
        <v>96</v>
      </c>
      <c r="B45" s="115">
        <f>H41</f>
        <v>3.825413926208794</v>
      </c>
      <c r="C45" s="120" t="s">
        <v>76</v>
      </c>
      <c r="D45" s="121" t="s">
        <v>34</v>
      </c>
      <c r="E45" s="122">
        <f>B17</f>
        <v>3.0032917641270678</v>
      </c>
      <c r="F45" s="123" t="s">
        <v>35</v>
      </c>
      <c r="G45" s="124" t="s">
        <v>78</v>
      </c>
      <c r="H45" s="125">
        <f>E16</f>
        <v>0.564</v>
      </c>
      <c r="I45" s="126" t="s">
        <v>86</v>
      </c>
    </row>
    <row r="46" spans="1:9" ht="19.5" customHeight="1" thickBot="1">
      <c r="A46" s="33"/>
      <c r="B46" s="101"/>
      <c r="C46" s="127"/>
      <c r="D46" s="128"/>
      <c r="E46" s="129"/>
      <c r="F46" s="130"/>
      <c r="G46" s="124" t="s">
        <v>79</v>
      </c>
      <c r="H46" s="131">
        <f>H16</f>
        <v>0.08108887763143083</v>
      </c>
      <c r="I46" s="126" t="s">
        <v>87</v>
      </c>
    </row>
    <row r="47" spans="1:9" ht="19.5" customHeight="1" thickBot="1">
      <c r="A47" s="132" t="s">
        <v>84</v>
      </c>
      <c r="B47" s="133"/>
      <c r="C47" s="133"/>
      <c r="D47" s="134"/>
      <c r="E47" s="134"/>
      <c r="F47" s="134"/>
      <c r="G47" s="134"/>
      <c r="H47" s="134"/>
      <c r="I47" s="135"/>
    </row>
    <row r="48" spans="1:9" ht="19.5" customHeight="1">
      <c r="A48" s="136" t="s">
        <v>85</v>
      </c>
      <c r="B48" s="98">
        <f>IF(B45&lt;2,B45*1.1,B45*1.05)</f>
        <v>4.016684622519234</v>
      </c>
      <c r="C48" s="84" t="s">
        <v>76</v>
      </c>
      <c r="D48" s="137" t="s">
        <v>88</v>
      </c>
      <c r="E48" s="138">
        <f>ROUNDUP(B48,0)</f>
        <v>5</v>
      </c>
      <c r="F48" s="139" t="s">
        <v>76</v>
      </c>
      <c r="G48" s="140"/>
      <c r="H48" s="141"/>
      <c r="I48" s="142"/>
    </row>
    <row r="49" spans="1:9" ht="19.5" customHeight="1" thickBot="1">
      <c r="A49" s="143"/>
      <c r="B49" s="101"/>
      <c r="C49" s="127"/>
      <c r="D49" s="144"/>
      <c r="E49" s="145"/>
      <c r="F49" s="146"/>
      <c r="G49" s="147"/>
      <c r="H49" s="86"/>
      <c r="I49" s="148"/>
    </row>
    <row r="50" ht="19.5" customHeight="1">
      <c r="H50" s="57"/>
    </row>
    <row r="51" spans="1:9" ht="19.5" customHeight="1">
      <c r="A51" s="149" t="s">
        <v>102</v>
      </c>
      <c r="B51" s="149"/>
      <c r="C51" s="149"/>
      <c r="D51" s="149"/>
      <c r="E51" s="150" t="s">
        <v>103</v>
      </c>
      <c r="F51" s="150"/>
      <c r="G51" s="150"/>
      <c r="H51" s="150"/>
      <c r="I51" s="150"/>
    </row>
    <row r="52" spans="1:5" ht="19.5" customHeight="1">
      <c r="A52" s="151" t="s">
        <v>104</v>
      </c>
      <c r="E52" s="152"/>
    </row>
  </sheetData>
  <sheetProtection password="DF97" sheet="1" objects="1" scenarios="1"/>
  <mergeCells count="94">
    <mergeCell ref="H48:H49"/>
    <mergeCell ref="D29:D30"/>
    <mergeCell ref="E51:I51"/>
    <mergeCell ref="A51:D51"/>
    <mergeCell ref="A48:A49"/>
    <mergeCell ref="B48:B49"/>
    <mergeCell ref="C48:C49"/>
    <mergeCell ref="D48:D49"/>
    <mergeCell ref="F48:F49"/>
    <mergeCell ref="E48:E49"/>
    <mergeCell ref="I48:I49"/>
    <mergeCell ref="G48:G49"/>
    <mergeCell ref="I41:I42"/>
    <mergeCell ref="A44:I44"/>
    <mergeCell ref="A45:A46"/>
    <mergeCell ref="B45:B46"/>
    <mergeCell ref="C45:C46"/>
    <mergeCell ref="D45:D46"/>
    <mergeCell ref="E45:E46"/>
    <mergeCell ref="F45:F46"/>
    <mergeCell ref="F41:F42"/>
    <mergeCell ref="E41:E42"/>
    <mergeCell ref="G41:G42"/>
    <mergeCell ref="H41:H42"/>
    <mergeCell ref="A41:A42"/>
    <mergeCell ref="C41:C42"/>
    <mergeCell ref="B41:B42"/>
    <mergeCell ref="D41:D42"/>
    <mergeCell ref="A39:A40"/>
    <mergeCell ref="C39:C40"/>
    <mergeCell ref="B39:B40"/>
    <mergeCell ref="I33:I34"/>
    <mergeCell ref="A35:A36"/>
    <mergeCell ref="C35:C36"/>
    <mergeCell ref="B35:B36"/>
    <mergeCell ref="G35:G36"/>
    <mergeCell ref="H35:H36"/>
    <mergeCell ref="I35:I36"/>
    <mergeCell ref="A32:I32"/>
    <mergeCell ref="G33:G34"/>
    <mergeCell ref="H33:H34"/>
    <mergeCell ref="E26:E27"/>
    <mergeCell ref="F26:F27"/>
    <mergeCell ref="G26:G27"/>
    <mergeCell ref="H26:H27"/>
    <mergeCell ref="A26:A27"/>
    <mergeCell ref="C26:C27"/>
    <mergeCell ref="B26:B27"/>
    <mergeCell ref="D26:D27"/>
    <mergeCell ref="F22:F23"/>
    <mergeCell ref="E22:E23"/>
    <mergeCell ref="A25:I25"/>
    <mergeCell ref="A22:A23"/>
    <mergeCell ref="C22:C23"/>
    <mergeCell ref="B22:B23"/>
    <mergeCell ref="D22:D23"/>
    <mergeCell ref="I26:I27"/>
    <mergeCell ref="A20:A21"/>
    <mergeCell ref="B20:B21"/>
    <mergeCell ref="C20:C21"/>
    <mergeCell ref="H18:H19"/>
    <mergeCell ref="D20:D21"/>
    <mergeCell ref="E20:E21"/>
    <mergeCell ref="H20:H21"/>
    <mergeCell ref="D18:D19"/>
    <mergeCell ref="E18:E19"/>
    <mergeCell ref="F18:F19"/>
    <mergeCell ref="C5:D5"/>
    <mergeCell ref="A15:I15"/>
    <mergeCell ref="A18:A19"/>
    <mergeCell ref="C18:C19"/>
    <mergeCell ref="B18:B19"/>
    <mergeCell ref="G18:G19"/>
    <mergeCell ref="I18:I19"/>
    <mergeCell ref="F20:F21"/>
    <mergeCell ref="A1:I1"/>
    <mergeCell ref="A2:I2"/>
    <mergeCell ref="E9:E10"/>
    <mergeCell ref="A9:A13"/>
    <mergeCell ref="A8:I8"/>
    <mergeCell ref="F5:F6"/>
    <mergeCell ref="F3:F4"/>
    <mergeCell ref="E3:E7"/>
    <mergeCell ref="A3:A7"/>
    <mergeCell ref="A47:I47"/>
    <mergeCell ref="G7:I7"/>
    <mergeCell ref="D39:D40"/>
    <mergeCell ref="F39:F40"/>
    <mergeCell ref="E39:E40"/>
    <mergeCell ref="G39:G40"/>
    <mergeCell ref="H39:H40"/>
    <mergeCell ref="I39:I40"/>
    <mergeCell ref="I20:I21"/>
    <mergeCell ref="G20:G21"/>
  </mergeCells>
  <printOptions/>
  <pageMargins left="0.75" right="0.75" top="1" bottom="1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cj</cp:lastModifiedBy>
  <cp:lastPrinted>2002-12-22T16:47:45Z</cp:lastPrinted>
  <dcterms:created xsi:type="dcterms:W3CDTF">2002-12-21T02:15:46Z</dcterms:created>
  <dcterms:modified xsi:type="dcterms:W3CDTF">2004-10-14T02:14:59Z</dcterms:modified>
  <cp:category/>
  <cp:version/>
  <cp:contentType/>
  <cp:contentStatus/>
</cp:coreProperties>
</file>