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dfuji\OneDrive\デスクトップ\01_dfujii_Document\06Web\arichitect\jabee\xls\"/>
    </mc:Choice>
  </mc:AlternateContent>
  <xr:revisionPtr revIDLastSave="0" documentId="13_ncr:1_{3BCBF501-B257-4CC9-8528-2E6604A5BC1E}" xr6:coauthVersionLast="47" xr6:coauthVersionMax="47" xr10:uidLastSave="{00000000-0000-0000-0000-000000000000}"/>
  <bookViews>
    <workbookView xWindow="-98" yWindow="-98" windowWidth="28996" windowHeight="15675" xr2:uid="{00000000-000D-0000-FFFF-FFFF00000000}"/>
  </bookViews>
  <sheets>
    <sheet name="成績入力" sheetId="1" r:id="rId1"/>
    <sheet name="達成度点検（建築学科目標）" sheetId="4" r:id="rId2"/>
    <sheet name="達成度点検 (JABEE目標)"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42" i="1" l="1"/>
  <c r="AD42" i="1"/>
  <c r="AV42" i="1" s="1"/>
  <c r="AC42" i="1"/>
  <c r="AS42" i="1" s="1"/>
  <c r="AA42" i="1"/>
  <c r="AB42" i="1"/>
  <c r="AD35" i="1"/>
  <c r="AC35" i="1"/>
  <c r="AB35" i="1"/>
  <c r="AA35" i="1"/>
  <c r="AD28" i="1"/>
  <c r="AC28" i="1"/>
  <c r="AR30" i="1" s="1"/>
  <c r="AB28" i="1"/>
  <c r="AA28" i="1"/>
  <c r="AV30" i="1" s="1"/>
  <c r="V28" i="1"/>
  <c r="W28" i="1"/>
  <c r="X28" i="1"/>
  <c r="E42" i="1"/>
  <c r="F42" i="1"/>
  <c r="D42" i="1"/>
  <c r="C42" i="1"/>
  <c r="F40" i="1"/>
  <c r="AR42" i="1" l="1"/>
  <c r="AS30" i="1"/>
  <c r="AU30" i="1"/>
  <c r="AW30" i="1" s="1"/>
  <c r="AD12" i="1"/>
  <c r="AJ11" i="4" l="1"/>
  <c r="F26" i="1" l="1"/>
  <c r="E26" i="1"/>
  <c r="D26" i="1"/>
  <c r="C26" i="1"/>
  <c r="Z8" i="5" l="1"/>
  <c r="Y8" i="5" s="1"/>
  <c r="V8" i="5" l="1"/>
  <c r="W8" i="5"/>
  <c r="X8" i="5"/>
  <c r="Z41" i="5"/>
  <c r="Y41" i="5" s="1"/>
  <c r="X9" i="4"/>
  <c r="W9" i="4" s="1"/>
  <c r="K9" i="1"/>
  <c r="X30" i="1"/>
  <c r="W30" i="1"/>
  <c r="V30" i="1"/>
  <c r="U30" i="1"/>
  <c r="F52" i="4"/>
  <c r="B52" i="4" s="1"/>
  <c r="AL51" i="5"/>
  <c r="AK51" i="5" s="1"/>
  <c r="AL50" i="5"/>
  <c r="AI50" i="5" s="1"/>
  <c r="AF51" i="5"/>
  <c r="AD51" i="5" s="1"/>
  <c r="Z51" i="5"/>
  <c r="AP45" i="4"/>
  <c r="AD56" i="4"/>
  <c r="AC56" i="4" s="1"/>
  <c r="AD55" i="4"/>
  <c r="AC55" i="4" s="1"/>
  <c r="AP54" i="4"/>
  <c r="AL54" i="4" s="1"/>
  <c r="AJ54" i="4"/>
  <c r="AG54" i="4" s="1"/>
  <c r="AJ53" i="4"/>
  <c r="AD53" i="4"/>
  <c r="AC53" i="4" s="1"/>
  <c r="AJ52" i="4"/>
  <c r="AH52" i="4" s="1"/>
  <c r="AD52" i="4"/>
  <c r="Z52" i="4" s="1"/>
  <c r="R52" i="4"/>
  <c r="P52" i="4" s="1"/>
  <c r="L52" i="4"/>
  <c r="I52" i="4" s="1"/>
  <c r="X45" i="4"/>
  <c r="T45" i="4" s="1"/>
  <c r="L45" i="4"/>
  <c r="K45" i="4" s="1"/>
  <c r="F45" i="4"/>
  <c r="C45" i="4" s="1"/>
  <c r="AD44" i="4"/>
  <c r="Z44" i="4" s="1"/>
  <c r="AJ43" i="4"/>
  <c r="AI43" i="4" s="1"/>
  <c r="AD43" i="4"/>
  <c r="X43" i="4"/>
  <c r="W43" i="4" s="1"/>
  <c r="R43" i="4"/>
  <c r="P43" i="4" s="1"/>
  <c r="L43" i="4"/>
  <c r="H43" i="4" s="1"/>
  <c r="AL103" i="5"/>
  <c r="AJ103" i="5" s="1"/>
  <c r="AF103" i="5"/>
  <c r="AE103" i="5" s="1"/>
  <c r="AR102" i="5"/>
  <c r="AP102" i="5" s="1"/>
  <c r="AL102" i="5"/>
  <c r="AJ102" i="5" s="1"/>
  <c r="AF102" i="5"/>
  <c r="AB102" i="5" s="1"/>
  <c r="AL101" i="5"/>
  <c r="AF101" i="5"/>
  <c r="AE101" i="5" s="1"/>
  <c r="AR100" i="5"/>
  <c r="AP100" i="5" s="1"/>
  <c r="AL100" i="5"/>
  <c r="AK100" i="5" s="1"/>
  <c r="AF100" i="5"/>
  <c r="AF99" i="5"/>
  <c r="AD99" i="5" s="1"/>
  <c r="AR98" i="5"/>
  <c r="AN98" i="5" s="1"/>
  <c r="AL98" i="5"/>
  <c r="AJ98" i="5" s="1"/>
  <c r="AF98" i="5"/>
  <c r="AE98" i="5" s="1"/>
  <c r="T98" i="5"/>
  <c r="S98" i="5" s="1"/>
  <c r="N98" i="5"/>
  <c r="M98" i="5" s="1"/>
  <c r="H98" i="5"/>
  <c r="G98" i="5" s="1"/>
  <c r="AL94" i="5"/>
  <c r="AI94" i="5" s="1"/>
  <c r="AF94" i="5"/>
  <c r="AD94" i="5" s="1"/>
  <c r="AF93" i="5"/>
  <c r="AD93" i="5" s="1"/>
  <c r="T93" i="5"/>
  <c r="Q93" i="5" s="1"/>
  <c r="N93" i="5"/>
  <c r="M93" i="5" s="1"/>
  <c r="AR91" i="5"/>
  <c r="AN91" i="5" s="1"/>
  <c r="AL92" i="5"/>
  <c r="AK92" i="5" s="1"/>
  <c r="AF92" i="5"/>
  <c r="AB92" i="5" s="1"/>
  <c r="AL91" i="5"/>
  <c r="AK91" i="5" s="1"/>
  <c r="AF91" i="5"/>
  <c r="AB91" i="5" s="1"/>
  <c r="AL90" i="5"/>
  <c r="AI90" i="5" s="1"/>
  <c r="AF90" i="5"/>
  <c r="AB90" i="5" s="1"/>
  <c r="AL89" i="5"/>
  <c r="AF89" i="5"/>
  <c r="AE89" i="5" s="1"/>
  <c r="AF85" i="5"/>
  <c r="AE85" i="5" s="1"/>
  <c r="N85" i="5"/>
  <c r="J85" i="5" s="1"/>
  <c r="M85" i="5"/>
  <c r="AR85" i="5"/>
  <c r="AQ85" i="5" s="1"/>
  <c r="AR83" i="5"/>
  <c r="AN83" i="5" s="1"/>
  <c r="AL84" i="5"/>
  <c r="AH84" i="5" s="1"/>
  <c r="AF84" i="5"/>
  <c r="AC84" i="5" s="1"/>
  <c r="Z82" i="5"/>
  <c r="W82" i="5" s="1"/>
  <c r="T82" i="5"/>
  <c r="Q82" i="5" s="1"/>
  <c r="N82" i="5"/>
  <c r="K82" i="5" s="1"/>
  <c r="H82" i="5"/>
  <c r="G82" i="5" s="1"/>
  <c r="T81" i="5"/>
  <c r="R81" i="5" s="1"/>
  <c r="Z80" i="5"/>
  <c r="X80" i="5" s="1"/>
  <c r="T80" i="5"/>
  <c r="H80" i="5"/>
  <c r="D80" i="5" s="1"/>
  <c r="AF74" i="5"/>
  <c r="AE74" i="5" s="1"/>
  <c r="T74" i="5"/>
  <c r="R74" i="5" s="1"/>
  <c r="N74" i="5"/>
  <c r="AL73" i="5"/>
  <c r="AH73" i="5" s="1"/>
  <c r="AF73" i="5"/>
  <c r="AB73" i="5" s="1"/>
  <c r="AR72" i="5"/>
  <c r="AP72" i="5" s="1"/>
  <c r="AL72" i="5"/>
  <c r="AH72" i="5" s="1"/>
  <c r="AF72" i="5"/>
  <c r="AC72" i="5" s="1"/>
  <c r="AD72" i="5"/>
  <c r="AL71" i="5"/>
  <c r="AJ71" i="5" s="1"/>
  <c r="AF71" i="5"/>
  <c r="AD71" i="5" s="1"/>
  <c r="AR70" i="5"/>
  <c r="AQ70" i="5" s="1"/>
  <c r="AL70" i="5"/>
  <c r="AK70" i="5" s="1"/>
  <c r="AF70" i="5"/>
  <c r="AE70" i="5" s="1"/>
  <c r="Z70" i="5"/>
  <c r="Y70" i="5" s="1"/>
  <c r="AL57" i="5"/>
  <c r="AK57" i="5"/>
  <c r="AF56" i="5"/>
  <c r="AB56" i="5" s="1"/>
  <c r="Z57" i="5"/>
  <c r="W57" i="5" s="1"/>
  <c r="X57" i="5"/>
  <c r="Z56" i="5"/>
  <c r="Y56" i="5" s="1"/>
  <c r="T57" i="5"/>
  <c r="Q57" i="5" s="1"/>
  <c r="S57" i="5"/>
  <c r="N33" i="5"/>
  <c r="J33" i="5" s="1"/>
  <c r="H33" i="5"/>
  <c r="N32" i="5"/>
  <c r="M32" i="5" s="1"/>
  <c r="H32" i="5"/>
  <c r="N31" i="5"/>
  <c r="K31" i="5" s="1"/>
  <c r="H31" i="5"/>
  <c r="G31" i="5" s="1"/>
  <c r="L29" i="4"/>
  <c r="I29" i="4" s="1"/>
  <c r="P98" i="5"/>
  <c r="AK90" i="5"/>
  <c r="AE93" i="5"/>
  <c r="AF66" i="5"/>
  <c r="AC66" i="5" s="1"/>
  <c r="N66" i="5"/>
  <c r="J66" i="5" s="1"/>
  <c r="H66" i="5"/>
  <c r="D66" i="5" s="1"/>
  <c r="F66" i="5"/>
  <c r="AL65" i="5"/>
  <c r="AI65" i="5" s="1"/>
  <c r="AF65" i="5"/>
  <c r="AC65" i="5" s="1"/>
  <c r="Z65" i="5"/>
  <c r="V65" i="5" s="1"/>
  <c r="T65" i="5"/>
  <c r="S65" i="5" s="1"/>
  <c r="H65" i="5"/>
  <c r="F65" i="5"/>
  <c r="AF64" i="5"/>
  <c r="AL63" i="5"/>
  <c r="AK63" i="5" s="1"/>
  <c r="AF63" i="5"/>
  <c r="AB63" i="5" s="1"/>
  <c r="AR65" i="5"/>
  <c r="AQ65" i="5" s="1"/>
  <c r="AR63" i="5"/>
  <c r="AN63" i="5" s="1"/>
  <c r="AR61" i="5"/>
  <c r="AP61" i="5" s="1"/>
  <c r="AL62" i="5"/>
  <c r="AI62" i="5" s="1"/>
  <c r="AF62" i="5"/>
  <c r="AE62" i="5" s="1"/>
  <c r="AL61" i="5"/>
  <c r="AI61" i="5" s="1"/>
  <c r="AF61" i="5"/>
  <c r="AE61" i="5" s="1"/>
  <c r="AD61" i="5"/>
  <c r="T63" i="5"/>
  <c r="S63" i="5" s="1"/>
  <c r="N63" i="5"/>
  <c r="H63" i="5"/>
  <c r="G63" i="5" s="1"/>
  <c r="N47" i="5"/>
  <c r="H47" i="5"/>
  <c r="G47" i="5" s="1"/>
  <c r="AF55" i="5"/>
  <c r="AD55" i="5" s="1"/>
  <c r="AL54" i="5"/>
  <c r="AF54" i="5"/>
  <c r="AE54" i="5"/>
  <c r="Z54" i="5"/>
  <c r="X54" i="5" s="1"/>
  <c r="T54" i="5"/>
  <c r="R54" i="5" s="1"/>
  <c r="N54" i="5"/>
  <c r="J54" i="5" s="1"/>
  <c r="AL53" i="5"/>
  <c r="AJ53" i="5" s="1"/>
  <c r="AF53" i="5"/>
  <c r="AL52" i="5"/>
  <c r="AK52" i="5" s="1"/>
  <c r="AF52" i="5"/>
  <c r="AC52" i="5" s="1"/>
  <c r="N52" i="5"/>
  <c r="K52" i="5" s="1"/>
  <c r="H52" i="5"/>
  <c r="Z49" i="5"/>
  <c r="AL49" i="5"/>
  <c r="AK49" i="5" s="1"/>
  <c r="AI49" i="5"/>
  <c r="T49" i="5"/>
  <c r="S49" i="5" s="1"/>
  <c r="Z48" i="5"/>
  <c r="V48" i="5"/>
  <c r="T48" i="5"/>
  <c r="R48" i="5" s="1"/>
  <c r="N48" i="5"/>
  <c r="K48" i="5" s="1"/>
  <c r="H48" i="5"/>
  <c r="D48" i="5" s="1"/>
  <c r="AL47" i="5"/>
  <c r="AK47" i="5" s="1"/>
  <c r="AF47" i="5"/>
  <c r="AB47" i="5" s="1"/>
  <c r="AR46" i="5"/>
  <c r="AN46" i="5" s="1"/>
  <c r="AL46" i="5"/>
  <c r="AK46" i="5" s="1"/>
  <c r="AF46" i="5"/>
  <c r="AD46" i="5" s="1"/>
  <c r="Z46" i="5"/>
  <c r="T46" i="5"/>
  <c r="S46" i="5" s="1"/>
  <c r="N46" i="5"/>
  <c r="J46" i="5" s="1"/>
  <c r="H46" i="5"/>
  <c r="E46" i="5" s="1"/>
  <c r="AF43" i="5"/>
  <c r="Z45" i="5"/>
  <c r="W45" i="5" s="1"/>
  <c r="T45" i="5"/>
  <c r="P45" i="5" s="1"/>
  <c r="T44" i="5"/>
  <c r="R44" i="5" s="1"/>
  <c r="H44" i="5"/>
  <c r="F44" i="5" s="1"/>
  <c r="H45" i="5"/>
  <c r="F45" i="5" s="1"/>
  <c r="H43" i="5"/>
  <c r="E43" i="5" s="1"/>
  <c r="AF42" i="5"/>
  <c r="AC42" i="5" s="1"/>
  <c r="Z42" i="5"/>
  <c r="W42" i="5" s="1"/>
  <c r="T42" i="5"/>
  <c r="P42" i="5" s="1"/>
  <c r="N42" i="5"/>
  <c r="K42" i="5" s="1"/>
  <c r="H42" i="5"/>
  <c r="D42" i="5" s="1"/>
  <c r="AL41" i="5"/>
  <c r="AF41" i="5"/>
  <c r="AC41" i="5" s="1"/>
  <c r="AR40" i="5"/>
  <c r="AO40" i="5" s="1"/>
  <c r="AL40" i="5"/>
  <c r="AJ40" i="5" s="1"/>
  <c r="AF40" i="5"/>
  <c r="AD40" i="5" s="1"/>
  <c r="Z40" i="5"/>
  <c r="W40" i="5" s="1"/>
  <c r="Z39" i="5"/>
  <c r="X39" i="5" s="1"/>
  <c r="T39" i="5"/>
  <c r="Q39" i="5" s="1"/>
  <c r="AF38" i="5"/>
  <c r="AB38" i="5" s="1"/>
  <c r="Z38" i="5"/>
  <c r="Y38" i="5" s="1"/>
  <c r="Z37" i="5"/>
  <c r="T37" i="5"/>
  <c r="P37" i="5" s="1"/>
  <c r="N37" i="5"/>
  <c r="K37" i="5" s="1"/>
  <c r="H37" i="5"/>
  <c r="F37" i="5" s="1"/>
  <c r="AR30" i="5"/>
  <c r="AP30" i="5" s="1"/>
  <c r="AF30" i="5"/>
  <c r="AE30" i="5" s="1"/>
  <c r="AL29" i="5"/>
  <c r="AJ29" i="5"/>
  <c r="AF29" i="5"/>
  <c r="AD29" i="5" s="1"/>
  <c r="Z29" i="5"/>
  <c r="X29" i="5" s="1"/>
  <c r="T29" i="5"/>
  <c r="S29" i="5" s="1"/>
  <c r="Q29" i="5"/>
  <c r="AL28" i="5"/>
  <c r="AI28" i="5" s="1"/>
  <c r="Z30" i="5"/>
  <c r="Y30" i="5"/>
  <c r="Z28" i="5"/>
  <c r="W28" i="5" s="1"/>
  <c r="T30" i="5"/>
  <c r="Q30" i="5" s="1"/>
  <c r="T28" i="5"/>
  <c r="R28" i="5" s="1"/>
  <c r="Z27" i="5"/>
  <c r="Y27" i="5" s="1"/>
  <c r="T27" i="5"/>
  <c r="P27" i="5"/>
  <c r="R27" i="5"/>
  <c r="N30" i="5"/>
  <c r="M30" i="5" s="1"/>
  <c r="J30" i="5"/>
  <c r="N27" i="5"/>
  <c r="L27" i="5" s="1"/>
  <c r="H27" i="5"/>
  <c r="D27" i="5" s="1"/>
  <c r="AE65" i="5"/>
  <c r="X65" i="5"/>
  <c r="W65" i="5"/>
  <c r="E65" i="5"/>
  <c r="AC54" i="5"/>
  <c r="AB52" i="5"/>
  <c r="M42" i="5"/>
  <c r="F46" i="5"/>
  <c r="X28" i="5"/>
  <c r="Y28" i="5"/>
  <c r="Q27" i="5"/>
  <c r="Z22" i="5"/>
  <c r="T22" i="5"/>
  <c r="Q22" i="5" s="1"/>
  <c r="Z21" i="5"/>
  <c r="Y21" i="5" s="1"/>
  <c r="T21" i="5"/>
  <c r="P21" i="5" s="1"/>
  <c r="N21" i="5"/>
  <c r="AL20" i="5"/>
  <c r="AK20" i="5" s="1"/>
  <c r="AF20" i="5"/>
  <c r="AE20" i="5" s="1"/>
  <c r="AL18" i="5"/>
  <c r="AK18" i="5" s="1"/>
  <c r="AL19" i="5"/>
  <c r="AF19" i="5"/>
  <c r="AB19" i="5" s="1"/>
  <c r="Z19" i="5"/>
  <c r="V19" i="5" s="1"/>
  <c r="T18" i="5"/>
  <c r="S18" i="5" s="1"/>
  <c r="H18" i="5"/>
  <c r="AL12" i="5"/>
  <c r="AK12" i="5" s="1"/>
  <c r="AF12" i="5"/>
  <c r="AB12" i="5" s="1"/>
  <c r="AR11" i="5"/>
  <c r="AQ11" i="5" s="1"/>
  <c r="AL11" i="5"/>
  <c r="AH11" i="5" s="1"/>
  <c r="T10" i="5"/>
  <c r="S10" i="5" s="1"/>
  <c r="H10" i="5"/>
  <c r="G10" i="5" s="1"/>
  <c r="AL9" i="5"/>
  <c r="AH9" i="5" s="1"/>
  <c r="AF9" i="5"/>
  <c r="AC9" i="5" s="1"/>
  <c r="AL8" i="5"/>
  <c r="AF8" i="5"/>
  <c r="AE8" i="5" s="1"/>
  <c r="Z7" i="5"/>
  <c r="W7" i="5" s="1"/>
  <c r="T7" i="5"/>
  <c r="AF6" i="5"/>
  <c r="AE6" i="5" s="1"/>
  <c r="Z5" i="5"/>
  <c r="Y5" i="5" s="1"/>
  <c r="T5" i="5"/>
  <c r="R5" i="5" s="1"/>
  <c r="N5" i="5"/>
  <c r="AE19" i="5"/>
  <c r="AC52" i="4"/>
  <c r="AB52" i="4"/>
  <c r="Q52" i="4"/>
  <c r="O52" i="4"/>
  <c r="AD49" i="4"/>
  <c r="AA49" i="4" s="1"/>
  <c r="AP48" i="4"/>
  <c r="AO48" i="4" s="1"/>
  <c r="AJ48" i="4"/>
  <c r="AI48" i="4" s="1"/>
  <c r="AD48" i="4"/>
  <c r="AC48" i="4" s="1"/>
  <c r="R48" i="4"/>
  <c r="Q48" i="4" s="1"/>
  <c r="L48" i="4"/>
  <c r="H48" i="4" s="1"/>
  <c r="F48" i="4"/>
  <c r="V45" i="4"/>
  <c r="AC43" i="4"/>
  <c r="AB43" i="4"/>
  <c r="AA43" i="4"/>
  <c r="Z43" i="4"/>
  <c r="U43" i="4"/>
  <c r="O43" i="4"/>
  <c r="I43" i="4"/>
  <c r="AO45" i="4"/>
  <c r="AP40" i="4"/>
  <c r="AO40" i="4" s="1"/>
  <c r="AJ39" i="4"/>
  <c r="AH39" i="4" s="1"/>
  <c r="AD39" i="4"/>
  <c r="AB39" i="4" s="1"/>
  <c r="AJ38" i="4"/>
  <c r="AD38" i="4"/>
  <c r="AA38" i="4" s="1"/>
  <c r="L38" i="4"/>
  <c r="K38" i="4" s="1"/>
  <c r="F38" i="4"/>
  <c r="E38" i="4" s="1"/>
  <c r="F34" i="4"/>
  <c r="C34" i="4" s="1"/>
  <c r="AP34" i="4"/>
  <c r="AL34" i="4" s="1"/>
  <c r="AJ34" i="4"/>
  <c r="AF34" i="4" s="1"/>
  <c r="AJ33" i="4"/>
  <c r="AG33" i="4" s="1"/>
  <c r="AJ32" i="4"/>
  <c r="AD33" i="4"/>
  <c r="AB33" i="4" s="1"/>
  <c r="X33" i="4"/>
  <c r="T33" i="4" s="1"/>
  <c r="R32" i="4"/>
  <c r="P32" i="4" s="1"/>
  <c r="F32" i="4"/>
  <c r="AP27" i="4"/>
  <c r="AN27" i="4" s="1"/>
  <c r="L28" i="4"/>
  <c r="H28" i="4" s="1"/>
  <c r="L27" i="4"/>
  <c r="J27" i="4" s="1"/>
  <c r="F29" i="4"/>
  <c r="F28" i="4"/>
  <c r="C28" i="4" s="1"/>
  <c r="F27" i="4"/>
  <c r="B27" i="4" s="1"/>
  <c r="AJ26" i="4"/>
  <c r="AI26" i="4" s="1"/>
  <c r="X26" i="4"/>
  <c r="U26" i="4" s="1"/>
  <c r="R26" i="4"/>
  <c r="N26" i="4" s="1"/>
  <c r="X25" i="4"/>
  <c r="V25" i="4" s="1"/>
  <c r="R25" i="4"/>
  <c r="O25" i="4" s="1"/>
  <c r="L25" i="4"/>
  <c r="I25" i="4" s="1"/>
  <c r="F25" i="4"/>
  <c r="F5" i="4"/>
  <c r="C5" i="4" s="1"/>
  <c r="L5" i="4"/>
  <c r="I5" i="4" s="1"/>
  <c r="R5" i="4"/>
  <c r="Q5" i="4" s="1"/>
  <c r="X5" i="4"/>
  <c r="W5" i="4" s="1"/>
  <c r="X6" i="4"/>
  <c r="V6" i="4" s="1"/>
  <c r="AD6" i="4"/>
  <c r="AB6" i="4" s="1"/>
  <c r="R7" i="4"/>
  <c r="N7" i="4" s="1"/>
  <c r="X7" i="4"/>
  <c r="V7" i="4" s="1"/>
  <c r="X8" i="4"/>
  <c r="W8" i="4" s="1"/>
  <c r="AD8" i="4"/>
  <c r="Z8" i="4" s="1"/>
  <c r="AJ8" i="4"/>
  <c r="AH8" i="4" s="1"/>
  <c r="AP8" i="4"/>
  <c r="AM8" i="4" s="1"/>
  <c r="AD9" i="4"/>
  <c r="AA9" i="4" s="1"/>
  <c r="AJ9" i="4"/>
  <c r="AH9" i="4" s="1"/>
  <c r="X10" i="4"/>
  <c r="W10" i="4" s="1"/>
  <c r="AD10" i="4"/>
  <c r="AB10" i="4" s="1"/>
  <c r="R11" i="4"/>
  <c r="Q11" i="4" s="1"/>
  <c r="X11" i="4"/>
  <c r="T11" i="4" s="1"/>
  <c r="F14" i="4"/>
  <c r="B14" i="4" s="1"/>
  <c r="L14" i="4"/>
  <c r="H14" i="4" s="1"/>
  <c r="R14" i="4"/>
  <c r="N14" i="4" s="1"/>
  <c r="X14" i="4"/>
  <c r="W14" i="4" s="1"/>
  <c r="AD14" i="4"/>
  <c r="AC14" i="4" s="1"/>
  <c r="F15" i="4"/>
  <c r="B15" i="4" s="1"/>
  <c r="F17" i="4"/>
  <c r="E17" i="4" s="1"/>
  <c r="AD15" i="4"/>
  <c r="AA15" i="4" s="1"/>
  <c r="F16" i="4"/>
  <c r="R16" i="4"/>
  <c r="P16" i="4" s="1"/>
  <c r="R17" i="4"/>
  <c r="N17" i="4" s="1"/>
  <c r="X17" i="4"/>
  <c r="V17" i="4" s="1"/>
  <c r="X18" i="4"/>
  <c r="U18" i="4" s="1"/>
  <c r="AP18" i="4"/>
  <c r="AL18" i="4" s="1"/>
  <c r="F21" i="4"/>
  <c r="C21" i="4" s="1"/>
  <c r="L21" i="4"/>
  <c r="J21" i="4" s="1"/>
  <c r="R21" i="4"/>
  <c r="X21" i="4"/>
  <c r="V21" i="4" s="1"/>
  <c r="AD21" i="4"/>
  <c r="AC21" i="4" s="1"/>
  <c r="AJ21" i="4"/>
  <c r="AF21" i="4" s="1"/>
  <c r="AP21" i="4"/>
  <c r="F22" i="4"/>
  <c r="E22" i="4" s="1"/>
  <c r="L22" i="4"/>
  <c r="H22" i="4" s="1"/>
  <c r="AD22" i="4"/>
  <c r="AA22" i="4" s="1"/>
  <c r="AJ22" i="4"/>
  <c r="C6" i="1"/>
  <c r="AU6" i="1" s="1"/>
  <c r="AW6" i="1" s="1"/>
  <c r="D6" i="1"/>
  <c r="E6" i="1"/>
  <c r="F6" i="1"/>
  <c r="I6" i="1"/>
  <c r="J6" i="1"/>
  <c r="K6" i="1"/>
  <c r="L6" i="1"/>
  <c r="O6" i="1"/>
  <c r="P6" i="1"/>
  <c r="Q6" i="1"/>
  <c r="R6" i="1"/>
  <c r="U6" i="1"/>
  <c r="V6" i="1"/>
  <c r="W6" i="1"/>
  <c r="X6" i="1"/>
  <c r="AA6" i="1"/>
  <c r="AB6" i="1"/>
  <c r="AC6" i="1"/>
  <c r="AD6" i="1"/>
  <c r="AG6" i="1"/>
  <c r="AH6" i="1"/>
  <c r="AI6" i="1"/>
  <c r="AJ6" i="1"/>
  <c r="AM6" i="1"/>
  <c r="AN6" i="1"/>
  <c r="AO6" i="1"/>
  <c r="AP6" i="1"/>
  <c r="C7" i="1"/>
  <c r="D7" i="1"/>
  <c r="E7" i="1"/>
  <c r="F7" i="1"/>
  <c r="I7" i="1"/>
  <c r="J7" i="1"/>
  <c r="K7" i="1"/>
  <c r="L7" i="1"/>
  <c r="O7" i="1"/>
  <c r="P7" i="1"/>
  <c r="Q7" i="1"/>
  <c r="R7" i="1"/>
  <c r="U7" i="1"/>
  <c r="V7" i="1"/>
  <c r="W7" i="1"/>
  <c r="X7" i="1"/>
  <c r="AA7" i="1"/>
  <c r="AB7" i="1"/>
  <c r="AC7" i="1"/>
  <c r="AD7" i="1"/>
  <c r="AG7" i="1"/>
  <c r="AH7" i="1"/>
  <c r="AI7" i="1"/>
  <c r="AJ7" i="1"/>
  <c r="AM7" i="1"/>
  <c r="AN7" i="1"/>
  <c r="AO7" i="1"/>
  <c r="AP7" i="1"/>
  <c r="C8" i="1"/>
  <c r="D8" i="1"/>
  <c r="E8" i="1"/>
  <c r="F8" i="1"/>
  <c r="I8" i="1"/>
  <c r="J8" i="1"/>
  <c r="K8" i="1"/>
  <c r="L8" i="1"/>
  <c r="O8" i="1"/>
  <c r="AU8" i="1" s="1"/>
  <c r="AW8" i="1" s="1"/>
  <c r="P8" i="1"/>
  <c r="Q8" i="1"/>
  <c r="R8" i="1"/>
  <c r="U8" i="1"/>
  <c r="V8" i="1"/>
  <c r="W8" i="1"/>
  <c r="X8" i="1"/>
  <c r="AA8" i="1"/>
  <c r="AB8" i="1"/>
  <c r="AC8" i="1"/>
  <c r="AD8" i="1"/>
  <c r="AG8" i="1"/>
  <c r="AH8" i="1"/>
  <c r="AI8" i="1"/>
  <c r="AJ8" i="1"/>
  <c r="AM8" i="1"/>
  <c r="AN8" i="1"/>
  <c r="AO8" i="1"/>
  <c r="AP8" i="1"/>
  <c r="C9" i="1"/>
  <c r="D9" i="1"/>
  <c r="E9" i="1"/>
  <c r="AR9" i="1" s="1"/>
  <c r="AT9" i="1" s="1"/>
  <c r="F9" i="1"/>
  <c r="I9" i="1"/>
  <c r="J9" i="1"/>
  <c r="L9" i="1"/>
  <c r="O9" i="1"/>
  <c r="P9" i="1"/>
  <c r="Q9" i="1"/>
  <c r="R9" i="1"/>
  <c r="U9" i="1"/>
  <c r="V9" i="1"/>
  <c r="W9" i="1"/>
  <c r="X9" i="1"/>
  <c r="AA9" i="1"/>
  <c r="AB9" i="1"/>
  <c r="AC9" i="1"/>
  <c r="AD9" i="1"/>
  <c r="AG9" i="1"/>
  <c r="AH9" i="1"/>
  <c r="AI9" i="1"/>
  <c r="AJ9" i="1"/>
  <c r="AM9" i="1"/>
  <c r="AN9" i="1"/>
  <c r="AO9" i="1"/>
  <c r="AP9" i="1"/>
  <c r="C10" i="1"/>
  <c r="AU12" i="1" s="1"/>
  <c r="AW12" i="1" s="1"/>
  <c r="D10" i="1"/>
  <c r="E10" i="1"/>
  <c r="F10" i="1"/>
  <c r="I10" i="1"/>
  <c r="J10" i="1"/>
  <c r="K10" i="1"/>
  <c r="L10" i="1"/>
  <c r="O10" i="1"/>
  <c r="P10" i="1"/>
  <c r="Q10" i="1"/>
  <c r="R10" i="1"/>
  <c r="U10" i="1"/>
  <c r="V10" i="1"/>
  <c r="W10" i="1"/>
  <c r="X10" i="1"/>
  <c r="AA10" i="1"/>
  <c r="AB10" i="1"/>
  <c r="AC10" i="1"/>
  <c r="AD10" i="1"/>
  <c r="AG10" i="1"/>
  <c r="AH10" i="1"/>
  <c r="AI10" i="1"/>
  <c r="AJ10" i="1"/>
  <c r="AM10" i="1"/>
  <c r="AN10" i="1"/>
  <c r="AO10" i="1"/>
  <c r="AP10" i="1"/>
  <c r="C11" i="1"/>
  <c r="D11" i="1"/>
  <c r="E11" i="1"/>
  <c r="F11" i="1"/>
  <c r="I11" i="1"/>
  <c r="J11" i="1"/>
  <c r="K11" i="1"/>
  <c r="L11" i="1"/>
  <c r="O11" i="1"/>
  <c r="P11" i="1"/>
  <c r="Q11" i="1"/>
  <c r="R11" i="1"/>
  <c r="U11" i="1"/>
  <c r="V11" i="1"/>
  <c r="W11" i="1"/>
  <c r="X11" i="1"/>
  <c r="AA11" i="1"/>
  <c r="AB11" i="1"/>
  <c r="AC11" i="1"/>
  <c r="AD11" i="1"/>
  <c r="AG11" i="1"/>
  <c r="AH11" i="1"/>
  <c r="AI11" i="1"/>
  <c r="AJ11" i="1"/>
  <c r="AM11" i="1"/>
  <c r="AN11" i="1"/>
  <c r="AO11" i="1"/>
  <c r="AP11" i="1"/>
  <c r="C12" i="1"/>
  <c r="D12" i="1"/>
  <c r="E12" i="1"/>
  <c r="F12" i="1"/>
  <c r="O12" i="1"/>
  <c r="P12" i="1"/>
  <c r="Q12" i="1"/>
  <c r="R12" i="1"/>
  <c r="AA12" i="1"/>
  <c r="AB12" i="1"/>
  <c r="AC12" i="1"/>
  <c r="C15" i="1"/>
  <c r="D15" i="1"/>
  <c r="E15" i="1"/>
  <c r="AR15" i="1" s="1"/>
  <c r="AT15" i="1" s="1"/>
  <c r="F15" i="1"/>
  <c r="I15" i="1"/>
  <c r="J15" i="1"/>
  <c r="K15" i="1"/>
  <c r="L15" i="1"/>
  <c r="O15" i="1"/>
  <c r="P15" i="1"/>
  <c r="Q15" i="1"/>
  <c r="R15" i="1"/>
  <c r="U15" i="1"/>
  <c r="V15" i="1"/>
  <c r="W15" i="1"/>
  <c r="X15" i="1"/>
  <c r="AA15" i="1"/>
  <c r="AB15" i="1"/>
  <c r="AC15" i="1"/>
  <c r="AD15" i="1"/>
  <c r="AG15" i="1"/>
  <c r="AH15" i="1"/>
  <c r="AI15" i="1"/>
  <c r="AJ15" i="1"/>
  <c r="AM15" i="1"/>
  <c r="AN15" i="1"/>
  <c r="AO15" i="1"/>
  <c r="AP15" i="1"/>
  <c r="C16" i="1"/>
  <c r="D16" i="1"/>
  <c r="E16" i="1"/>
  <c r="F16" i="1"/>
  <c r="I16" i="1"/>
  <c r="J16" i="1"/>
  <c r="K16" i="1"/>
  <c r="L16" i="1"/>
  <c r="O16" i="1"/>
  <c r="P16" i="1"/>
  <c r="Q16" i="1"/>
  <c r="R16" i="1"/>
  <c r="U16" i="1"/>
  <c r="V16" i="1"/>
  <c r="W16" i="1"/>
  <c r="X16" i="1"/>
  <c r="AA16" i="1"/>
  <c r="AB16" i="1"/>
  <c r="AC16" i="1"/>
  <c r="AD16" i="1"/>
  <c r="AG16" i="1"/>
  <c r="AH16" i="1"/>
  <c r="AI16" i="1"/>
  <c r="AJ16" i="1"/>
  <c r="AM16" i="1"/>
  <c r="AN16" i="1"/>
  <c r="AO16" i="1"/>
  <c r="AP16" i="1"/>
  <c r="C17" i="1"/>
  <c r="D17" i="1"/>
  <c r="E17" i="1"/>
  <c r="F17" i="1"/>
  <c r="I17" i="1"/>
  <c r="J17" i="1"/>
  <c r="K17" i="1"/>
  <c r="L17" i="1"/>
  <c r="O17" i="1"/>
  <c r="P17" i="1"/>
  <c r="Q17" i="1"/>
  <c r="R17" i="1"/>
  <c r="U17" i="1"/>
  <c r="V17" i="1"/>
  <c r="W17" i="1"/>
  <c r="X17" i="1"/>
  <c r="AA17" i="1"/>
  <c r="AB17" i="1"/>
  <c r="AC17" i="1"/>
  <c r="AD17" i="1"/>
  <c r="AG17" i="1"/>
  <c r="AH17" i="1"/>
  <c r="AI17" i="1"/>
  <c r="AJ17" i="1"/>
  <c r="AM17" i="1"/>
  <c r="AN17" i="1"/>
  <c r="AO17" i="1"/>
  <c r="AP17" i="1"/>
  <c r="C18" i="1"/>
  <c r="D18" i="1"/>
  <c r="E18" i="1"/>
  <c r="F18" i="1"/>
  <c r="I18" i="1"/>
  <c r="J18" i="1"/>
  <c r="K18" i="1"/>
  <c r="L18" i="1"/>
  <c r="O18" i="1"/>
  <c r="AU18" i="1" s="1"/>
  <c r="AW18" i="1" s="1"/>
  <c r="P18" i="1"/>
  <c r="Q18" i="1"/>
  <c r="R18" i="1"/>
  <c r="U18" i="1"/>
  <c r="V18" i="1"/>
  <c r="W18" i="1"/>
  <c r="AR18" i="1" s="1"/>
  <c r="AT18" i="1" s="1"/>
  <c r="X18" i="1"/>
  <c r="AA18" i="1"/>
  <c r="AB18" i="1"/>
  <c r="AC18" i="1"/>
  <c r="AD18" i="1"/>
  <c r="AG18" i="1"/>
  <c r="AH18" i="1"/>
  <c r="AI18" i="1"/>
  <c r="AJ18" i="1"/>
  <c r="AM18" i="1"/>
  <c r="AN18" i="1"/>
  <c r="AO18" i="1"/>
  <c r="AP18" i="1"/>
  <c r="C21" i="1"/>
  <c r="D21" i="1"/>
  <c r="E21" i="1"/>
  <c r="AR23" i="1" s="1"/>
  <c r="F21" i="1"/>
  <c r="I21" i="1"/>
  <c r="J21" i="1"/>
  <c r="K21" i="1"/>
  <c r="L21" i="1"/>
  <c r="C22" i="1"/>
  <c r="D22" i="1"/>
  <c r="E22" i="1"/>
  <c r="F22" i="1"/>
  <c r="I22" i="1"/>
  <c r="J22" i="1"/>
  <c r="K22" i="1"/>
  <c r="L22" i="1"/>
  <c r="C23" i="1"/>
  <c r="D23" i="1"/>
  <c r="E23" i="1"/>
  <c r="F23" i="1"/>
  <c r="I23" i="1"/>
  <c r="J23" i="1"/>
  <c r="K23" i="1"/>
  <c r="L23" i="1"/>
  <c r="C24" i="1"/>
  <c r="D24" i="1"/>
  <c r="E24" i="1"/>
  <c r="F24" i="1"/>
  <c r="AA24" i="1"/>
  <c r="AB24" i="1"/>
  <c r="AC24" i="1"/>
  <c r="AD24" i="1"/>
  <c r="C25" i="1"/>
  <c r="D25" i="1"/>
  <c r="E25" i="1"/>
  <c r="F25" i="1"/>
  <c r="I25" i="1"/>
  <c r="J25" i="1"/>
  <c r="K25" i="1"/>
  <c r="L25" i="1"/>
  <c r="O25" i="1"/>
  <c r="P25" i="1"/>
  <c r="Q25" i="1"/>
  <c r="R25" i="1"/>
  <c r="O26" i="1"/>
  <c r="P26" i="1"/>
  <c r="Q26" i="1"/>
  <c r="R26" i="1"/>
  <c r="U26" i="1"/>
  <c r="V26" i="1"/>
  <c r="W26" i="1"/>
  <c r="X26" i="1"/>
  <c r="AA26" i="1"/>
  <c r="AB26" i="1"/>
  <c r="AC26" i="1"/>
  <c r="AD26" i="1"/>
  <c r="AG26" i="1"/>
  <c r="AH26" i="1"/>
  <c r="AI26" i="1"/>
  <c r="AJ26" i="1"/>
  <c r="AA27" i="1"/>
  <c r="AB27" i="1"/>
  <c r="AC27" i="1"/>
  <c r="AD27" i="1"/>
  <c r="AG27" i="1"/>
  <c r="AH27" i="1"/>
  <c r="AI27" i="1"/>
  <c r="AJ27" i="1"/>
  <c r="O28" i="1"/>
  <c r="P28" i="1"/>
  <c r="Q28" i="1"/>
  <c r="R28" i="1"/>
  <c r="U28" i="1"/>
  <c r="O29" i="1"/>
  <c r="P29" i="1"/>
  <c r="Q29" i="1"/>
  <c r="R29" i="1"/>
  <c r="U29" i="1"/>
  <c r="V29" i="1"/>
  <c r="W29" i="1"/>
  <c r="X29" i="1"/>
  <c r="AA29" i="1"/>
  <c r="AB29" i="1"/>
  <c r="AC29" i="1"/>
  <c r="AD29" i="1"/>
  <c r="I31" i="1"/>
  <c r="J31" i="1"/>
  <c r="K31" i="1"/>
  <c r="L31" i="1"/>
  <c r="O31" i="1"/>
  <c r="AU32" i="1" s="1"/>
  <c r="AW32" i="1" s="1"/>
  <c r="P31" i="1"/>
  <c r="Q31" i="1"/>
  <c r="R31" i="1"/>
  <c r="U31" i="1"/>
  <c r="V31" i="1"/>
  <c r="W31" i="1"/>
  <c r="AS32" i="1" s="1"/>
  <c r="X31" i="1"/>
  <c r="AA32" i="1"/>
  <c r="AB32" i="1"/>
  <c r="AC32" i="1"/>
  <c r="AD32" i="1"/>
  <c r="AG32" i="1"/>
  <c r="AH32" i="1"/>
  <c r="AI32" i="1"/>
  <c r="AJ32" i="1"/>
  <c r="C33" i="1"/>
  <c r="D33" i="1"/>
  <c r="E33" i="1"/>
  <c r="F33" i="1"/>
  <c r="I33" i="1"/>
  <c r="J33" i="1"/>
  <c r="K33" i="1"/>
  <c r="L33" i="1"/>
  <c r="O33" i="1"/>
  <c r="P33" i="1"/>
  <c r="Q33" i="1"/>
  <c r="R33" i="1"/>
  <c r="U33" i="1"/>
  <c r="V33" i="1"/>
  <c r="W33" i="1"/>
  <c r="X33" i="1"/>
  <c r="O34" i="1"/>
  <c r="P34" i="1"/>
  <c r="Q34" i="1"/>
  <c r="R34" i="1"/>
  <c r="U34" i="1"/>
  <c r="V34" i="1"/>
  <c r="W34" i="1"/>
  <c r="X34" i="1"/>
  <c r="AA34" i="1"/>
  <c r="AB34" i="1"/>
  <c r="AC34" i="1"/>
  <c r="AD34" i="1"/>
  <c r="AG34" i="1"/>
  <c r="AH34" i="1"/>
  <c r="AI34" i="1"/>
  <c r="AJ34" i="1"/>
  <c r="AG35" i="1"/>
  <c r="AH35" i="1"/>
  <c r="AI35" i="1"/>
  <c r="AJ35" i="1"/>
  <c r="I36" i="1"/>
  <c r="J36" i="1"/>
  <c r="K36" i="1"/>
  <c r="AR37" i="1" s="1"/>
  <c r="AT37" i="1" s="1"/>
  <c r="L36" i="1"/>
  <c r="C37" i="1"/>
  <c r="D37" i="1"/>
  <c r="E37" i="1"/>
  <c r="F37" i="1"/>
  <c r="AA37" i="1"/>
  <c r="AB37" i="1"/>
  <c r="AC37" i="1"/>
  <c r="AD37" i="1"/>
  <c r="AG37" i="1"/>
  <c r="AH37" i="1"/>
  <c r="AI37" i="1"/>
  <c r="AJ37" i="1"/>
  <c r="U38" i="1"/>
  <c r="V38" i="1"/>
  <c r="W38" i="1"/>
  <c r="AR39" i="1" s="1"/>
  <c r="X38" i="1"/>
  <c r="AA38" i="1"/>
  <c r="AB38" i="1"/>
  <c r="AC38" i="1"/>
  <c r="AD38" i="1"/>
  <c r="O39" i="1"/>
  <c r="P39" i="1"/>
  <c r="Q39" i="1"/>
  <c r="R39" i="1"/>
  <c r="U39" i="1"/>
  <c r="V39" i="1"/>
  <c r="W39" i="1"/>
  <c r="X39" i="1"/>
  <c r="AG39" i="1"/>
  <c r="AH39" i="1"/>
  <c r="AI39" i="1"/>
  <c r="AS39" i="1" s="1"/>
  <c r="AJ39" i="1"/>
  <c r="C40" i="1"/>
  <c r="D40" i="1"/>
  <c r="E40" i="1"/>
  <c r="U40" i="1"/>
  <c r="V40" i="1"/>
  <c r="W40" i="1"/>
  <c r="X40" i="1"/>
  <c r="AG40" i="1"/>
  <c r="AH40" i="1"/>
  <c r="AI40" i="1"/>
  <c r="AJ40" i="1"/>
  <c r="AA41" i="1"/>
  <c r="AB41" i="1"/>
  <c r="AC41" i="1"/>
  <c r="AD41" i="1"/>
  <c r="AG42" i="1"/>
  <c r="AH42" i="1"/>
  <c r="AI42" i="1"/>
  <c r="AJ42" i="1"/>
  <c r="AM42" i="1"/>
  <c r="AN42" i="1"/>
  <c r="AO42" i="1"/>
  <c r="AP42" i="1"/>
  <c r="C45" i="1"/>
  <c r="D45" i="1"/>
  <c r="E45" i="1"/>
  <c r="AR46" i="1" s="1"/>
  <c r="AT46" i="1" s="1"/>
  <c r="F45" i="1"/>
  <c r="I45" i="1"/>
  <c r="J45" i="1"/>
  <c r="K45" i="1"/>
  <c r="L45" i="1"/>
  <c r="O45" i="1"/>
  <c r="P45" i="1"/>
  <c r="Q45" i="1"/>
  <c r="R45" i="1"/>
  <c r="U45" i="1"/>
  <c r="V45" i="1"/>
  <c r="W45" i="1"/>
  <c r="X45" i="1"/>
  <c r="AA45" i="1"/>
  <c r="AB45" i="1"/>
  <c r="AC45" i="1"/>
  <c r="AD45" i="1"/>
  <c r="AG45" i="1"/>
  <c r="AH45" i="1"/>
  <c r="AI45" i="1"/>
  <c r="AJ45" i="1"/>
  <c r="AM45" i="1"/>
  <c r="AN45" i="1"/>
  <c r="AO45" i="1"/>
  <c r="AP45" i="1"/>
  <c r="C46" i="1"/>
  <c r="D46" i="1"/>
  <c r="E46" i="1"/>
  <c r="F46" i="1"/>
  <c r="I46" i="1"/>
  <c r="J46" i="1"/>
  <c r="K46" i="1"/>
  <c r="L46" i="1"/>
  <c r="O46" i="1"/>
  <c r="P46" i="1"/>
  <c r="Q46" i="1"/>
  <c r="R46" i="1"/>
  <c r="U46" i="1"/>
  <c r="V46" i="1"/>
  <c r="W46" i="1"/>
  <c r="X46" i="1"/>
  <c r="AA46" i="1"/>
  <c r="AB46" i="1"/>
  <c r="AC46" i="1"/>
  <c r="AD46" i="1"/>
  <c r="AG46" i="1"/>
  <c r="AH46" i="1"/>
  <c r="AI46" i="1"/>
  <c r="AJ46" i="1"/>
  <c r="AM46" i="1"/>
  <c r="AN46" i="1"/>
  <c r="AO46" i="1"/>
  <c r="AP46" i="1"/>
  <c r="AB38" i="4"/>
  <c r="D38" i="4"/>
  <c r="W25" i="4"/>
  <c r="AL45" i="4"/>
  <c r="AM45" i="4"/>
  <c r="J48" i="4"/>
  <c r="K48" i="4"/>
  <c r="AB49" i="4"/>
  <c r="AN45" i="4"/>
  <c r="AR45" i="4" s="1"/>
  <c r="AC38" i="4"/>
  <c r="Z38" i="4"/>
  <c r="H38" i="4"/>
  <c r="N32" i="4"/>
  <c r="V14" i="4"/>
  <c r="T6" i="4"/>
  <c r="AF11" i="4"/>
  <c r="C22" i="4"/>
  <c r="W7" i="4"/>
  <c r="AI11" i="4"/>
  <c r="AD73" i="5"/>
  <c r="AC90" i="5"/>
  <c r="AE90" i="5"/>
  <c r="AC73" i="5"/>
  <c r="AD90" i="5"/>
  <c r="AD70" i="5"/>
  <c r="AC70" i="5"/>
  <c r="AE40" i="5"/>
  <c r="P28" i="5"/>
  <c r="AI57" i="5"/>
  <c r="AG26" i="4"/>
  <c r="V26" i="4"/>
  <c r="AS8" i="1"/>
  <c r="AK29" i="5"/>
  <c r="W48" i="5"/>
  <c r="W54" i="5"/>
  <c r="Y54" i="5"/>
  <c r="AE72" i="5"/>
  <c r="X82" i="5"/>
  <c r="K98" i="5"/>
  <c r="AI21" i="4"/>
  <c r="AI29" i="5"/>
  <c r="S48" i="5"/>
  <c r="AJ63" i="5"/>
  <c r="AB55" i="5"/>
  <c r="V54" i="5"/>
  <c r="V28" i="5"/>
  <c r="AH57" i="5"/>
  <c r="AS9" i="1"/>
  <c r="AF26" i="4"/>
  <c r="AH12" i="5"/>
  <c r="G37" i="5"/>
  <c r="Q48" i="5"/>
  <c r="AH29" i="5"/>
  <c r="AJ90" i="5"/>
  <c r="E15" i="4"/>
  <c r="D15" i="4"/>
  <c r="AG53" i="4"/>
  <c r="P44" i="5"/>
  <c r="P48" i="5"/>
  <c r="AC92" i="5"/>
  <c r="B5" i="4"/>
  <c r="AH26" i="4"/>
  <c r="C15" i="4"/>
  <c r="AH53" i="4"/>
  <c r="R29" i="5"/>
  <c r="AE46" i="5"/>
  <c r="AB89" i="5"/>
  <c r="AH21" i="4"/>
  <c r="AG21" i="4"/>
  <c r="P29" i="5"/>
  <c r="AB46" i="5"/>
  <c r="X48" i="5"/>
  <c r="AN30" i="5"/>
  <c r="AH47" i="5"/>
  <c r="Q49" i="5"/>
  <c r="AD62" i="5"/>
  <c r="E80" i="5"/>
  <c r="AB84" i="5"/>
  <c r="AQ91" i="5"/>
  <c r="Z9" i="4"/>
  <c r="H45" i="4"/>
  <c r="P49" i="5"/>
  <c r="AK53" i="5"/>
  <c r="AC62" i="5"/>
  <c r="L48" i="5"/>
  <c r="X70" i="5"/>
  <c r="AO100" i="5"/>
  <c r="AC9" i="4"/>
  <c r="D22" i="4"/>
  <c r="I45" i="4"/>
  <c r="AP91" i="5"/>
  <c r="AN100" i="5"/>
  <c r="W5" i="5"/>
  <c r="R21" i="5"/>
  <c r="V30" i="5"/>
  <c r="AJ47" i="5"/>
  <c r="AI53" i="5"/>
  <c r="X30" i="5"/>
  <c r="J42" i="5"/>
  <c r="AB72" i="5"/>
  <c r="Y82" i="5"/>
  <c r="AO91" i="5"/>
  <c r="AJ51" i="5"/>
  <c r="AH34" i="4"/>
  <c r="W30" i="5"/>
  <c r="AB40" i="5"/>
  <c r="AI47" i="5"/>
  <c r="AH53" i="5"/>
  <c r="Y48" i="5"/>
  <c r="AB9" i="4"/>
  <c r="B22" i="4"/>
  <c r="AU46" i="1"/>
  <c r="AW46" i="1" s="1"/>
  <c r="R49" i="5"/>
  <c r="Y19" i="5"/>
  <c r="Y80" i="5"/>
  <c r="D28" i="4"/>
  <c r="D44" i="5"/>
  <c r="G44" i="5"/>
  <c r="AD47" i="5"/>
  <c r="P48" i="4"/>
  <c r="AB6" i="5"/>
  <c r="AC6" i="4"/>
  <c r="B28" i="4"/>
  <c r="X19" i="5"/>
  <c r="E44" i="5"/>
  <c r="AJ100" i="5"/>
  <c r="G80" i="5"/>
  <c r="O48" i="4"/>
  <c r="W19" i="5"/>
  <c r="AI100" i="5"/>
  <c r="AE47" i="5"/>
  <c r="L46" i="5"/>
  <c r="M46" i="5"/>
  <c r="AH100" i="5"/>
  <c r="AE53" i="5"/>
  <c r="AC53" i="5"/>
  <c r="AB53" i="5"/>
  <c r="AU23" i="1"/>
  <c r="J23" i="5" s="1"/>
  <c r="AG11" i="4"/>
  <c r="AH11" i="4"/>
  <c r="AC64" i="5"/>
  <c r="AB64" i="5"/>
  <c r="AE64" i="5"/>
  <c r="AD64" i="5"/>
  <c r="H29" i="4"/>
  <c r="J29" i="4"/>
  <c r="E33" i="5"/>
  <c r="D33" i="5"/>
  <c r="G33" i="5"/>
  <c r="F33" i="5"/>
  <c r="AJ62" i="5"/>
  <c r="AK62" i="5"/>
  <c r="V49" i="5"/>
  <c r="W49" i="5"/>
  <c r="X49" i="5"/>
  <c r="Y49" i="5"/>
  <c r="D29" i="4"/>
  <c r="AD53" i="5"/>
  <c r="F42" i="5"/>
  <c r="G42" i="5"/>
  <c r="E42" i="5"/>
  <c r="T25" i="4"/>
  <c r="L63" i="5"/>
  <c r="J63" i="5"/>
  <c r="M63" i="5"/>
  <c r="K63" i="5"/>
  <c r="AH92" i="5"/>
  <c r="AI92" i="5"/>
  <c r="AI89" i="5"/>
  <c r="AJ89" i="5"/>
  <c r="AH89" i="5"/>
  <c r="AK89" i="5"/>
  <c r="AR32" i="1"/>
  <c r="AT32" i="1" s="1"/>
  <c r="AK54" i="5"/>
  <c r="AJ54" i="5"/>
  <c r="AH54" i="5"/>
  <c r="AI54" i="5"/>
  <c r="AK84" i="5"/>
  <c r="AJ84" i="5"/>
  <c r="AD19" i="5"/>
  <c r="S27" i="5"/>
  <c r="X45" i="5"/>
  <c r="Q44" i="5"/>
  <c r="K46" i="5"/>
  <c r="J48" i="5"/>
  <c r="D65" i="5"/>
  <c r="L42" i="5"/>
  <c r="Y45" i="5"/>
  <c r="AC47" i="5"/>
  <c r="AC55" i="5"/>
  <c r="G65" i="5"/>
  <c r="R57" i="5"/>
  <c r="F80" i="5"/>
  <c r="AD84" i="5"/>
  <c r="AC89" i="5"/>
  <c r="AH98" i="5"/>
  <c r="AE73" i="5"/>
  <c r="AH103" i="5"/>
  <c r="AI51" i="5"/>
  <c r="AV18" i="1"/>
  <c r="W29" i="5"/>
  <c r="V40" i="5"/>
  <c r="AC40" i="5"/>
  <c r="J52" i="5"/>
  <c r="AD54" i="5"/>
  <c r="AB62" i="5"/>
  <c r="AE55" i="5"/>
  <c r="E31" i="5"/>
  <c r="AJ57" i="5"/>
  <c r="P57" i="5"/>
  <c r="S81" i="5"/>
  <c r="R82" i="5"/>
  <c r="AO85" i="5"/>
  <c r="K93" i="5"/>
  <c r="AC99" i="5"/>
  <c r="AK103" i="5"/>
  <c r="S5" i="5"/>
  <c r="AB54" i="5"/>
  <c r="D31" i="5"/>
  <c r="AC56" i="5"/>
  <c r="X56" i="5"/>
  <c r="AH70" i="5"/>
  <c r="P81" i="5"/>
  <c r="S82" i="5"/>
  <c r="AD89" i="5"/>
  <c r="P5" i="5"/>
  <c r="AC19" i="5"/>
  <c r="AB14" i="4"/>
  <c r="AI33" i="4"/>
  <c r="AM48" i="4"/>
  <c r="AC20" i="5"/>
  <c r="W70" i="5"/>
  <c r="AB101" i="5"/>
  <c r="AQ72" i="5"/>
  <c r="U11" i="4"/>
  <c r="K22" i="4"/>
  <c r="AH33" i="4"/>
  <c r="D27" i="4"/>
  <c r="AD8" i="5"/>
  <c r="P18" i="5"/>
  <c r="AD20" i="5"/>
  <c r="C27" i="4"/>
  <c r="AF33" i="4"/>
  <c r="AI12" i="5"/>
  <c r="AI19" i="5"/>
  <c r="Q25" i="4"/>
  <c r="L98" i="5"/>
  <c r="AO72" i="5"/>
  <c r="Q7" i="4"/>
  <c r="AB20" i="5"/>
  <c r="AD101" i="5"/>
  <c r="J98" i="5"/>
  <c r="AN72" i="5"/>
  <c r="O14" i="4"/>
  <c r="E27" i="4"/>
  <c r="W80" i="5"/>
  <c r="W11" i="4"/>
  <c r="Q14" i="4"/>
  <c r="P7" i="4"/>
  <c r="I38" i="4"/>
  <c r="E66" i="5"/>
  <c r="G66" i="5"/>
  <c r="V80" i="5"/>
  <c r="AC101" i="5"/>
  <c r="AB44" i="4"/>
  <c r="W56" i="5"/>
  <c r="AC98" i="5"/>
  <c r="AB53" i="4"/>
  <c r="V5" i="5"/>
  <c r="S21" i="5"/>
  <c r="V56" i="5"/>
  <c r="AH50" i="5"/>
  <c r="AH51" i="5"/>
  <c r="AK50" i="5"/>
  <c r="AJ18" i="5"/>
  <c r="Q21" i="5"/>
  <c r="AB98" i="5"/>
  <c r="AE100" i="5"/>
  <c r="AB51" i="5"/>
  <c r="AI18" i="5"/>
  <c r="AD98" i="5"/>
  <c r="AJ50" i="5"/>
  <c r="R18" i="5"/>
  <c r="X5" i="5"/>
  <c r="AG48" i="4"/>
  <c r="AH18" i="5"/>
  <c r="Q18" i="5"/>
  <c r="V11" i="4" l="1"/>
  <c r="J14" i="4"/>
  <c r="O17" i="4"/>
  <c r="AB21" i="4"/>
  <c r="C38" i="4"/>
  <c r="T43" i="4"/>
  <c r="N52" i="4"/>
  <c r="AF48" i="4"/>
  <c r="Z21" i="4"/>
  <c r="AI34" i="4"/>
  <c r="W33" i="4"/>
  <c r="B38" i="4"/>
  <c r="AN40" i="4"/>
  <c r="AR40" i="4" s="1"/>
  <c r="U45" i="4"/>
  <c r="AH48" i="4"/>
  <c r="J38" i="4"/>
  <c r="K29" i="4"/>
  <c r="N48" i="4"/>
  <c r="W45" i="4"/>
  <c r="AB22" i="4"/>
  <c r="K5" i="4"/>
  <c r="K43" i="4"/>
  <c r="AA53" i="4"/>
  <c r="AB8" i="4"/>
  <c r="N43" i="4"/>
  <c r="Z10" i="4"/>
  <c r="B45" i="4"/>
  <c r="U21" i="4"/>
  <c r="O7" i="4"/>
  <c r="W26" i="4"/>
  <c r="Z22" i="4"/>
  <c r="Z49" i="4"/>
  <c r="Q43" i="4"/>
  <c r="AG9" i="4"/>
  <c r="I22" i="4"/>
  <c r="J45" i="4"/>
  <c r="AC15" i="4"/>
  <c r="I48" i="4"/>
  <c r="V43" i="4"/>
  <c r="AC10" i="4"/>
  <c r="AB15" i="4"/>
  <c r="D5" i="4"/>
  <c r="AA8" i="4"/>
  <c r="Z53" i="4"/>
  <c r="U25" i="4"/>
  <c r="E28" i="4"/>
  <c r="AG34" i="4"/>
  <c r="J5" i="4"/>
  <c r="W21" i="4"/>
  <c r="Q32" i="4"/>
  <c r="J22" i="4"/>
  <c r="T26" i="4"/>
  <c r="AB48" i="4"/>
  <c r="I14" i="4"/>
  <c r="AC49" i="4"/>
  <c r="H5" i="4"/>
  <c r="AC8" i="4"/>
  <c r="AG52" i="4"/>
  <c r="T21" i="4"/>
  <c r="J43" i="4"/>
  <c r="AA21" i="4"/>
  <c r="AS35" i="1"/>
  <c r="AR35" i="1"/>
  <c r="AU35" i="1"/>
  <c r="AW35" i="1" s="1"/>
  <c r="AV35" i="1"/>
  <c r="AD65" i="5"/>
  <c r="AB65" i="5"/>
  <c r="T7" i="4"/>
  <c r="V7" i="5"/>
  <c r="Y39" i="5"/>
  <c r="X7" i="5"/>
  <c r="Y7" i="5"/>
  <c r="AU7" i="1"/>
  <c r="AW7" i="1" s="1"/>
  <c r="AV7" i="1"/>
  <c r="AT23" i="1"/>
  <c r="L23" i="5"/>
  <c r="Z33" i="4"/>
  <c r="AV12" i="1"/>
  <c r="E82" i="5"/>
  <c r="AD74" i="5"/>
  <c r="P11" i="4"/>
  <c r="AA52" i="4"/>
  <c r="AJ49" i="5"/>
  <c r="X27" i="5"/>
  <c r="AB71" i="5"/>
  <c r="AS37" i="1"/>
  <c r="AD52" i="5"/>
  <c r="D45" i="4"/>
  <c r="E45" i="4"/>
  <c r="AE51" i="5"/>
  <c r="AS46" i="1"/>
  <c r="L37" i="5"/>
  <c r="AS15" i="1"/>
  <c r="P25" i="4"/>
  <c r="AO8" i="4"/>
  <c r="R37" i="5"/>
  <c r="AE99" i="5"/>
  <c r="AA44" i="4"/>
  <c r="AO46" i="5"/>
  <c r="AV6" i="1"/>
  <c r="O11" i="4"/>
  <c r="S37" i="5"/>
  <c r="Y65" i="5"/>
  <c r="M48" i="5"/>
  <c r="F31" i="5"/>
  <c r="AQ46" i="5"/>
  <c r="AC51" i="5"/>
  <c r="W27" i="5"/>
  <c r="Q37" i="5"/>
  <c r="AK28" i="5"/>
  <c r="AD56" i="5"/>
  <c r="AC12" i="5"/>
  <c r="AS18" i="1"/>
  <c r="D46" i="5"/>
  <c r="P82" i="5"/>
  <c r="AD12" i="5"/>
  <c r="N11" i="4"/>
  <c r="E47" i="5"/>
  <c r="V82" i="5"/>
  <c r="AS23" i="1"/>
  <c r="N23" i="5" s="1"/>
  <c r="AT23" i="5" s="1"/>
  <c r="AP11" i="5"/>
  <c r="AC33" i="4"/>
  <c r="AE71" i="5"/>
  <c r="Q42" i="5"/>
  <c r="V5" i="4"/>
  <c r="D47" i="5"/>
  <c r="AH91" i="5"/>
  <c r="AE56" i="5"/>
  <c r="AK94" i="5"/>
  <c r="AB99" i="5"/>
  <c r="AN11" i="5"/>
  <c r="R42" i="5"/>
  <c r="G46" i="5"/>
  <c r="AD85" i="5"/>
  <c r="AO11" i="5"/>
  <c r="AO70" i="5"/>
  <c r="AC44" i="4"/>
  <c r="AN70" i="5"/>
  <c r="AA33" i="4"/>
  <c r="F82" i="5"/>
  <c r="S42" i="5"/>
  <c r="AH49" i="5"/>
  <c r="J32" i="5"/>
  <c r="D82" i="5"/>
  <c r="Q28" i="5"/>
  <c r="AR8" i="1"/>
  <c r="AT8" i="1" s="1"/>
  <c r="B17" i="4"/>
  <c r="D17" i="4"/>
  <c r="C17" i="4"/>
  <c r="AQ83" i="5"/>
  <c r="AU83" i="5" s="1"/>
  <c r="AO18" i="4"/>
  <c r="AM18" i="4"/>
  <c r="AL8" i="4"/>
  <c r="AF9" i="4"/>
  <c r="AI52" i="4"/>
  <c r="AJ91" i="5"/>
  <c r="AI91" i="5"/>
  <c r="AD41" i="5"/>
  <c r="U14" i="4"/>
  <c r="Y40" i="5"/>
  <c r="T8" i="4"/>
  <c r="V39" i="5"/>
  <c r="U8" i="4"/>
  <c r="V8" i="4"/>
  <c r="T14" i="4"/>
  <c r="S44" i="5"/>
  <c r="Q16" i="4"/>
  <c r="R39" i="5"/>
  <c r="S39" i="5"/>
  <c r="AL48" i="4"/>
  <c r="AO102" i="5"/>
  <c r="AP70" i="5"/>
  <c r="AP85" i="5"/>
  <c r="AQ98" i="5"/>
  <c r="AN18" i="4"/>
  <c r="AO98" i="5"/>
  <c r="AQ100" i="5"/>
  <c r="AP98" i="5"/>
  <c r="AQ30" i="5"/>
  <c r="AO30" i="5"/>
  <c r="AN8" i="4"/>
  <c r="AP46" i="5"/>
  <c r="AN48" i="4"/>
  <c r="AH63" i="5"/>
  <c r="AK98" i="5"/>
  <c r="AC103" i="5"/>
  <c r="AJ92" i="5"/>
  <c r="AI103" i="5"/>
  <c r="AI63" i="5"/>
  <c r="AJ12" i="5"/>
  <c r="AI98" i="5"/>
  <c r="AH62" i="5"/>
  <c r="AI70" i="5"/>
  <c r="AI84" i="5"/>
  <c r="AF52" i="4"/>
  <c r="AK11" i="5"/>
  <c r="Z15" i="4"/>
  <c r="AD42" i="5"/>
  <c r="AD6" i="5"/>
  <c r="AB42" i="5"/>
  <c r="Z6" i="4"/>
  <c r="AA6" i="4"/>
  <c r="AE42" i="5"/>
  <c r="AC6" i="5"/>
  <c r="AE92" i="5"/>
  <c r="Z48" i="4"/>
  <c r="AC71" i="5"/>
  <c r="AD63" i="5"/>
  <c r="AE12" i="5"/>
  <c r="AD92" i="5"/>
  <c r="AC63" i="5"/>
  <c r="AA48" i="4"/>
  <c r="AT84" i="5"/>
  <c r="AE84" i="5"/>
  <c r="AU84" i="5" s="1"/>
  <c r="AC8" i="5"/>
  <c r="U7" i="4"/>
  <c r="W39" i="5"/>
  <c r="V70" i="5"/>
  <c r="X40" i="5"/>
  <c r="V45" i="5"/>
  <c r="P14" i="4"/>
  <c r="P39" i="5"/>
  <c r="Q45" i="5"/>
  <c r="S45" i="5"/>
  <c r="R45" i="5"/>
  <c r="J93" i="5"/>
  <c r="K14" i="4"/>
  <c r="AU27" i="1"/>
  <c r="AV27" i="1"/>
  <c r="L93" i="5"/>
  <c r="AS93" i="5" s="1"/>
  <c r="AS27" i="1"/>
  <c r="AR27" i="1"/>
  <c r="C48" i="4"/>
  <c r="B48" i="4"/>
  <c r="D48" i="4"/>
  <c r="D63" i="5"/>
  <c r="F63" i="5"/>
  <c r="E48" i="4"/>
  <c r="F98" i="5"/>
  <c r="E37" i="5"/>
  <c r="E10" i="5"/>
  <c r="D37" i="5"/>
  <c r="E5" i="4"/>
  <c r="E63" i="5"/>
  <c r="D98" i="5"/>
  <c r="E98" i="5"/>
  <c r="K32" i="5"/>
  <c r="AH46" i="5"/>
  <c r="AI46" i="5"/>
  <c r="E27" i="5"/>
  <c r="AJ61" i="5"/>
  <c r="AT61" i="5" s="1"/>
  <c r="AL27" i="4"/>
  <c r="W6" i="4"/>
  <c r="AM40" i="4"/>
  <c r="AJ9" i="5"/>
  <c r="J27" i="5"/>
  <c r="AK61" i="5"/>
  <c r="AB93" i="5"/>
  <c r="AN40" i="5"/>
  <c r="B21" i="4"/>
  <c r="AH65" i="5"/>
  <c r="AC61" i="5"/>
  <c r="AA10" i="4"/>
  <c r="AJ46" i="5"/>
  <c r="H21" i="4"/>
  <c r="AK9" i="5"/>
  <c r="V18" i="4"/>
  <c r="AJ65" i="5"/>
  <c r="AJ52" i="5"/>
  <c r="M37" i="5"/>
  <c r="L52" i="5"/>
  <c r="AK65" i="5"/>
  <c r="AK71" i="5"/>
  <c r="AM27" i="4"/>
  <c r="I28" i="4"/>
  <c r="AJ11" i="5"/>
  <c r="K27" i="5"/>
  <c r="M52" i="5"/>
  <c r="J31" i="5"/>
  <c r="AJ20" i="5"/>
  <c r="AS20" i="5" s="1"/>
  <c r="AO83" i="5"/>
  <c r="AQ40" i="5"/>
  <c r="I21" i="4"/>
  <c r="AL40" i="4"/>
  <c r="AS40" i="4" s="1"/>
  <c r="AM54" i="4"/>
  <c r="M27" i="5"/>
  <c r="L31" i="5"/>
  <c r="T18" i="4"/>
  <c r="M33" i="5"/>
  <c r="AH71" i="5"/>
  <c r="K66" i="5"/>
  <c r="N25" i="4"/>
  <c r="AN54" i="4"/>
  <c r="AE52" i="5"/>
  <c r="G48" i="5"/>
  <c r="S54" i="5"/>
  <c r="M31" i="5"/>
  <c r="AH20" i="5"/>
  <c r="AU20" i="5" s="1"/>
  <c r="AI102" i="5"/>
  <c r="S93" i="5"/>
  <c r="AH61" i="5"/>
  <c r="D10" i="5"/>
  <c r="AD30" i="5"/>
  <c r="L30" i="5"/>
  <c r="AJ94" i="5"/>
  <c r="E21" i="4"/>
  <c r="P93" i="5"/>
  <c r="F10" i="5"/>
  <c r="AC30" i="5"/>
  <c r="K30" i="5"/>
  <c r="AH94" i="5"/>
  <c r="AI71" i="5"/>
  <c r="AB61" i="5"/>
  <c r="L66" i="5"/>
  <c r="M66" i="5"/>
  <c r="AB30" i="5"/>
  <c r="Q98" i="5"/>
  <c r="Q46" i="5"/>
  <c r="AT89" i="5"/>
  <c r="L32" i="5"/>
  <c r="AB8" i="5"/>
  <c r="AB29" i="5"/>
  <c r="U6" i="4"/>
  <c r="O32" i="4"/>
  <c r="Z56" i="4"/>
  <c r="AJ72" i="5"/>
  <c r="D21" i="4"/>
  <c r="AE9" i="5"/>
  <c r="AE29" i="5"/>
  <c r="K33" i="5"/>
  <c r="AH40" i="5"/>
  <c r="AA56" i="4"/>
  <c r="P63" i="5"/>
  <c r="K85" i="5"/>
  <c r="AN85" i="5"/>
  <c r="AI9" i="5"/>
  <c r="AD9" i="5"/>
  <c r="AP83" i="5"/>
  <c r="AS83" i="5" s="1"/>
  <c r="AB56" i="4"/>
  <c r="AB41" i="5"/>
  <c r="L85" i="5"/>
  <c r="AB9" i="5"/>
  <c r="AN34" i="4"/>
  <c r="G27" i="5"/>
  <c r="AU27" i="5" s="1"/>
  <c r="K21" i="4"/>
  <c r="AP40" i="5"/>
  <c r="AC46" i="5"/>
  <c r="R93" i="5"/>
  <c r="AM34" i="4"/>
  <c r="AI52" i="5"/>
  <c r="V27" i="5"/>
  <c r="AO27" i="4"/>
  <c r="AI40" i="5"/>
  <c r="AS45" i="4"/>
  <c r="AF39" i="4"/>
  <c r="AE41" i="5"/>
  <c r="AC93" i="5"/>
  <c r="AS84" i="5"/>
  <c r="AC29" i="5"/>
  <c r="L33" i="5"/>
  <c r="W18" i="4"/>
  <c r="AH52" i="5"/>
  <c r="AI20" i="5"/>
  <c r="F27" i="5"/>
  <c r="AO34" i="4"/>
  <c r="J37" i="5"/>
  <c r="J28" i="4"/>
  <c r="AR27" i="4" s="1"/>
  <c r="AK40" i="5"/>
  <c r="AT94" i="5"/>
  <c r="AS94" i="5"/>
  <c r="AS29" i="5"/>
  <c r="V38" i="5"/>
  <c r="AO54" i="4"/>
  <c r="AF54" i="4"/>
  <c r="N16" i="4"/>
  <c r="P54" i="5"/>
  <c r="AD66" i="5"/>
  <c r="T5" i="4"/>
  <c r="F48" i="5"/>
  <c r="AS48" i="5" s="1"/>
  <c r="AS89" i="5"/>
  <c r="Q74" i="5"/>
  <c r="AB66" i="5"/>
  <c r="AT56" i="5"/>
  <c r="P10" i="5"/>
  <c r="AT39" i="1"/>
  <c r="AC22" i="4"/>
  <c r="U5" i="4"/>
  <c r="Z55" i="4"/>
  <c r="AE38" i="5"/>
  <c r="Q54" i="5"/>
  <c r="Y29" i="5"/>
  <c r="AI73" i="5"/>
  <c r="AU11" i="5"/>
  <c r="V21" i="5"/>
  <c r="Z39" i="4"/>
  <c r="AE66" i="5"/>
  <c r="AI39" i="4"/>
  <c r="K28" i="4"/>
  <c r="AA55" i="4"/>
  <c r="V29" i="5"/>
  <c r="AU29" i="5" s="1"/>
  <c r="V57" i="5"/>
  <c r="M54" i="5"/>
  <c r="AU54" i="5" s="1"/>
  <c r="K25" i="4"/>
  <c r="J25" i="4"/>
  <c r="AG39" i="4"/>
  <c r="AC85" i="5"/>
  <c r="AI8" i="4"/>
  <c r="V33" i="4"/>
  <c r="AB55" i="4"/>
  <c r="E48" i="5"/>
  <c r="AC39" i="4"/>
  <c r="AB85" i="5"/>
  <c r="AH28" i="5"/>
  <c r="AH90" i="5"/>
  <c r="AU89" i="5" s="1"/>
  <c r="R98" i="5"/>
  <c r="AI11" i="5"/>
  <c r="X38" i="5"/>
  <c r="U33" i="4"/>
  <c r="AJ28" i="5"/>
  <c r="AT27" i="5" s="1"/>
  <c r="Y57" i="5"/>
  <c r="AI9" i="4"/>
  <c r="S22" i="5"/>
  <c r="AE102" i="5"/>
  <c r="AD102" i="5"/>
  <c r="Q17" i="4"/>
  <c r="P65" i="5"/>
  <c r="D45" i="5"/>
  <c r="AF8" i="4"/>
  <c r="D43" i="5"/>
  <c r="S74" i="5"/>
  <c r="P17" i="4"/>
  <c r="W17" i="4"/>
  <c r="T10" i="4"/>
  <c r="I27" i="4"/>
  <c r="AE63" i="5"/>
  <c r="AB70" i="5"/>
  <c r="H25" i="4"/>
  <c r="U17" i="4"/>
  <c r="AJ70" i="5"/>
  <c r="AC94" i="5"/>
  <c r="Q10" i="5"/>
  <c r="AG8" i="4"/>
  <c r="AQ61" i="5"/>
  <c r="AC74" i="5"/>
  <c r="AB94" i="5"/>
  <c r="AJ73" i="5"/>
  <c r="AC102" i="5"/>
  <c r="AD38" i="5"/>
  <c r="AK73" i="5"/>
  <c r="U10" i="4"/>
  <c r="G43" i="5"/>
  <c r="AO61" i="5"/>
  <c r="S28" i="5"/>
  <c r="AB74" i="5"/>
  <c r="AE94" i="5"/>
  <c r="P74" i="5"/>
  <c r="O5" i="4"/>
  <c r="W21" i="5"/>
  <c r="X21" i="5"/>
  <c r="F43" i="5"/>
  <c r="L54" i="5"/>
  <c r="AT54" i="5" s="1"/>
  <c r="AN61" i="5"/>
  <c r="Q81" i="5"/>
  <c r="H27" i="4"/>
  <c r="P5" i="4"/>
  <c r="R10" i="5"/>
  <c r="AN102" i="5"/>
  <c r="K54" i="5"/>
  <c r="AO65" i="5"/>
  <c r="P22" i="5"/>
  <c r="N5" i="4"/>
  <c r="T17" i="4"/>
  <c r="O16" i="4"/>
  <c r="AP65" i="5"/>
  <c r="R22" i="5"/>
  <c r="W38" i="5"/>
  <c r="AQ102" i="5"/>
  <c r="K27" i="4"/>
  <c r="V10" i="4"/>
  <c r="AH54" i="4"/>
  <c r="F47" i="5"/>
  <c r="AN65" i="5"/>
  <c r="AH102" i="5"/>
  <c r="AA39" i="4"/>
  <c r="AI54" i="4"/>
  <c r="AK102" i="5"/>
  <c r="E45" i="5"/>
  <c r="G45" i="5"/>
  <c r="Q26" i="4"/>
  <c r="O26" i="4"/>
  <c r="P26" i="4"/>
  <c r="R65" i="5"/>
  <c r="Q65" i="5"/>
  <c r="Q63" i="5"/>
  <c r="S30" i="5"/>
  <c r="P46" i="5"/>
  <c r="R30" i="5"/>
  <c r="R63" i="5"/>
  <c r="P30" i="5"/>
  <c r="R46" i="5"/>
  <c r="T9" i="4"/>
  <c r="V41" i="5"/>
  <c r="W41" i="5"/>
  <c r="X41" i="5"/>
  <c r="U9" i="4"/>
  <c r="V9" i="4"/>
  <c r="AG32" i="4"/>
  <c r="AI32" i="4"/>
  <c r="AH32" i="4"/>
  <c r="AF32" i="4"/>
  <c r="J21" i="5"/>
  <c r="L21" i="5"/>
  <c r="K21" i="5"/>
  <c r="M21" i="5"/>
  <c r="Y37" i="5"/>
  <c r="X37" i="5"/>
  <c r="W37" i="5"/>
  <c r="V37" i="5"/>
  <c r="AB43" i="5"/>
  <c r="AD43" i="5"/>
  <c r="AE43" i="5"/>
  <c r="AC43" i="5"/>
  <c r="AQ63" i="5"/>
  <c r="AP63" i="5"/>
  <c r="AO63" i="5"/>
  <c r="K52" i="4"/>
  <c r="J52" i="4"/>
  <c r="H52" i="4"/>
  <c r="AH41" i="5"/>
  <c r="AI41" i="5"/>
  <c r="AK41" i="5"/>
  <c r="D52" i="5"/>
  <c r="G52" i="5"/>
  <c r="F52" i="5"/>
  <c r="AE91" i="5"/>
  <c r="AD91" i="5"/>
  <c r="AC91" i="5"/>
  <c r="AH101" i="5"/>
  <c r="AK101" i="5"/>
  <c r="AU39" i="1"/>
  <c r="AW39" i="1" s="1"/>
  <c r="AJ8" i="5"/>
  <c r="AK8" i="5"/>
  <c r="AH8" i="5"/>
  <c r="AI8" i="5"/>
  <c r="AV46" i="1"/>
  <c r="AH38" i="4"/>
  <c r="AG38" i="4"/>
  <c r="AI38" i="4"/>
  <c r="AF38" i="4"/>
  <c r="AV37" i="1"/>
  <c r="AU37" i="1"/>
  <c r="AW37" i="1" s="1"/>
  <c r="AV15" i="1"/>
  <c r="AU15" i="1"/>
  <c r="AJ41" i="5"/>
  <c r="AR17" i="1"/>
  <c r="AT17" i="1" s="1"/>
  <c r="AS17" i="1"/>
  <c r="AS16" i="1"/>
  <c r="AS19" i="1"/>
  <c r="AF22" i="4"/>
  <c r="AI22" i="4"/>
  <c r="AG22" i="4"/>
  <c r="AH22" i="4"/>
  <c r="P21" i="4"/>
  <c r="N21" i="4"/>
  <c r="O21" i="4"/>
  <c r="Q21" i="4"/>
  <c r="B16" i="4"/>
  <c r="E16" i="4"/>
  <c r="D16" i="4"/>
  <c r="C16" i="4"/>
  <c r="D14" i="4"/>
  <c r="E14" i="4"/>
  <c r="C14" i="4"/>
  <c r="B32" i="4"/>
  <c r="C32" i="4"/>
  <c r="D32" i="4"/>
  <c r="E32" i="4"/>
  <c r="AJ19" i="5"/>
  <c r="AH19" i="5"/>
  <c r="AK19" i="5"/>
  <c r="L47" i="5"/>
  <c r="K47" i="5"/>
  <c r="J47" i="5"/>
  <c r="M47" i="5"/>
  <c r="AI72" i="5"/>
  <c r="AK72" i="5"/>
  <c r="S80" i="5"/>
  <c r="P80" i="5"/>
  <c r="Q80" i="5"/>
  <c r="R80" i="5"/>
  <c r="AS80" i="5" s="1"/>
  <c r="AG43" i="4"/>
  <c r="AF43" i="4"/>
  <c r="AH43" i="4"/>
  <c r="X51" i="5"/>
  <c r="V51" i="5"/>
  <c r="W51" i="5"/>
  <c r="Y51" i="5"/>
  <c r="D32" i="5"/>
  <c r="E32" i="5"/>
  <c r="F32" i="5"/>
  <c r="G32" i="5"/>
  <c r="E52" i="5"/>
  <c r="AR7" i="1"/>
  <c r="AT7" i="1" s="1"/>
  <c r="AS7" i="1"/>
  <c r="AR6" i="1"/>
  <c r="AS6" i="1"/>
  <c r="P7" i="5"/>
  <c r="S7" i="5"/>
  <c r="Q7" i="5"/>
  <c r="R7" i="5"/>
  <c r="V46" i="5"/>
  <c r="Y46" i="5"/>
  <c r="W46" i="5"/>
  <c r="X46" i="5"/>
  <c r="AU16" i="1"/>
  <c r="AW16" i="1" s="1"/>
  <c r="AV16" i="1"/>
  <c r="E25" i="4"/>
  <c r="C25" i="4"/>
  <c r="D25" i="4"/>
  <c r="B25" i="4"/>
  <c r="AI101" i="5"/>
  <c r="AU17" i="1"/>
  <c r="AW17" i="1" s="1"/>
  <c r="AV17" i="1"/>
  <c r="E34" i="4"/>
  <c r="B34" i="4"/>
  <c r="D34" i="4"/>
  <c r="X22" i="5"/>
  <c r="V22" i="5"/>
  <c r="Y22" i="5"/>
  <c r="W22" i="5"/>
  <c r="AT29" i="5"/>
  <c r="V42" i="5"/>
  <c r="X42" i="5"/>
  <c r="Y42" i="5"/>
  <c r="AT70" i="5"/>
  <c r="AB100" i="5"/>
  <c r="AD100" i="5"/>
  <c r="AC100" i="5"/>
  <c r="AD103" i="5"/>
  <c r="AB103" i="5"/>
  <c r="AI53" i="4"/>
  <c r="AF53" i="4"/>
  <c r="AV32" i="1"/>
  <c r="AV23" i="1"/>
  <c r="AW23" i="1" s="1"/>
  <c r="AV9" i="1"/>
  <c r="AU9" i="1"/>
  <c r="AV8" i="1"/>
  <c r="C29" i="4"/>
  <c r="E29" i="4"/>
  <c r="B29" i="4"/>
  <c r="E18" i="5"/>
  <c r="D18" i="5"/>
  <c r="F18" i="5"/>
  <c r="G18" i="5"/>
  <c r="AJ101" i="5"/>
  <c r="AV39" i="1"/>
  <c r="AR16" i="1"/>
  <c r="AS12" i="1"/>
  <c r="AR12" i="1"/>
  <c r="AT12" i="1" s="1"/>
  <c r="AM21" i="4"/>
  <c r="AO21" i="4"/>
  <c r="AL21" i="4"/>
  <c r="AN21" i="4"/>
  <c r="Z14" i="4"/>
  <c r="AA14" i="4"/>
  <c r="K5" i="5"/>
  <c r="L5" i="5"/>
  <c r="M5" i="5"/>
  <c r="J5" i="5"/>
  <c r="J74" i="5"/>
  <c r="K74" i="5"/>
  <c r="L74" i="5"/>
  <c r="M74" i="5"/>
  <c r="L82" i="5"/>
  <c r="M82" i="5"/>
  <c r="J82" i="5"/>
  <c r="E52" i="4"/>
  <c r="D52" i="4"/>
  <c r="C52" i="4"/>
  <c r="Q5" i="5"/>
  <c r="AC38" i="5"/>
  <c r="AS18" i="4" l="1"/>
  <c r="AR18" i="4"/>
  <c r="AT65" i="5"/>
  <c r="AT30" i="5"/>
  <c r="AQ14" i="4"/>
  <c r="AT11" i="5"/>
  <c r="AV19" i="1"/>
  <c r="K11" i="4" s="1"/>
  <c r="AU94" i="5"/>
  <c r="AQ48" i="4"/>
  <c r="AS65" i="5"/>
  <c r="AT83" i="5"/>
  <c r="AS43" i="4"/>
  <c r="AT66" i="5"/>
  <c r="AT31" i="5"/>
  <c r="AU48" i="5"/>
  <c r="AT72" i="5"/>
  <c r="AS11" i="5"/>
  <c r="AS42" i="5"/>
  <c r="AU93" i="5"/>
  <c r="AU95" i="5" s="1"/>
  <c r="AU85" i="5"/>
  <c r="AU65" i="5"/>
  <c r="AS70" i="5"/>
  <c r="AU98" i="5"/>
  <c r="AS61" i="5"/>
  <c r="AS48" i="4"/>
  <c r="AU91" i="5"/>
  <c r="AU70" i="5"/>
  <c r="AT30" i="1"/>
  <c r="AS14" i="4"/>
  <c r="AT93" i="5"/>
  <c r="AT27" i="1"/>
  <c r="AW27" i="1"/>
  <c r="AS98" i="5"/>
  <c r="AU63" i="5"/>
  <c r="AS43" i="1"/>
  <c r="AR48" i="4"/>
  <c r="AW42" i="1"/>
  <c r="AT42" i="1"/>
  <c r="AV13" i="1"/>
  <c r="K10" i="4" s="1"/>
  <c r="AS66" i="5"/>
  <c r="AT85" i="5"/>
  <c r="AS85" i="5"/>
  <c r="AU80" i="5"/>
  <c r="AU86" i="5" s="1"/>
  <c r="AU82" i="5"/>
  <c r="AS30" i="5"/>
  <c r="AT48" i="5"/>
  <c r="AS46" i="5"/>
  <c r="AS72" i="5"/>
  <c r="AR14" i="4"/>
  <c r="AQ5" i="4"/>
  <c r="AT98" i="5"/>
  <c r="AU31" i="5"/>
  <c r="AU61" i="5"/>
  <c r="AU10" i="5"/>
  <c r="AU5" i="5"/>
  <c r="AT5" i="5"/>
  <c r="AT15" i="5" s="1"/>
  <c r="AT42" i="5"/>
  <c r="AU56" i="5"/>
  <c r="AU66" i="5"/>
  <c r="AT20" i="5"/>
  <c r="AS5" i="4"/>
  <c r="AS10" i="5"/>
  <c r="AT10" i="5"/>
  <c r="AS52" i="4"/>
  <c r="AT80" i="5"/>
  <c r="AS32" i="4"/>
  <c r="AS27" i="5"/>
  <c r="AS54" i="5"/>
  <c r="AS5" i="5"/>
  <c r="AS15" i="5" s="1"/>
  <c r="AU72" i="5"/>
  <c r="AU102" i="5"/>
  <c r="AU100" i="5"/>
  <c r="AT35" i="1"/>
  <c r="AU46" i="5"/>
  <c r="AR21" i="4"/>
  <c r="AQ21" i="4"/>
  <c r="AU30" i="5"/>
  <c r="AU34" i="5" s="1"/>
  <c r="AT37" i="5"/>
  <c r="AS37" i="5"/>
  <c r="AU37" i="5"/>
  <c r="AR5" i="4"/>
  <c r="AT21" i="5"/>
  <c r="AS21" i="5"/>
  <c r="AR43" i="1"/>
  <c r="AS25" i="4"/>
  <c r="AT6" i="1"/>
  <c r="AR13" i="1"/>
  <c r="AW15" i="1"/>
  <c r="AU19" i="1"/>
  <c r="AS52" i="5"/>
  <c r="AT52" i="5"/>
  <c r="AT82" i="5"/>
  <c r="AS82" i="5"/>
  <c r="AR25" i="4"/>
  <c r="AQ25" i="4"/>
  <c r="AQ38" i="4"/>
  <c r="AR38" i="4"/>
  <c r="AW9" i="1"/>
  <c r="AU13" i="1"/>
  <c r="AU50" i="5"/>
  <c r="AS21" i="4"/>
  <c r="N14" i="5"/>
  <c r="L11" i="4"/>
  <c r="L56" i="4"/>
  <c r="N76" i="5"/>
  <c r="AU21" i="5"/>
  <c r="AT16" i="1"/>
  <c r="AR19" i="1"/>
  <c r="AS18" i="5"/>
  <c r="AT18" i="5"/>
  <c r="AT24" i="5" s="1"/>
  <c r="AT50" i="5"/>
  <c r="AS50" i="5"/>
  <c r="AU52" i="5"/>
  <c r="AS74" i="5"/>
  <c r="AT74" i="5"/>
  <c r="AR52" i="4"/>
  <c r="AQ52" i="4"/>
  <c r="AU43" i="1"/>
  <c r="AU74" i="5"/>
  <c r="AU18" i="5"/>
  <c r="AV43" i="1"/>
  <c r="M23" i="5"/>
  <c r="AU23" i="5" s="1"/>
  <c r="AT102" i="5"/>
  <c r="AS102" i="5"/>
  <c r="AQ43" i="4"/>
  <c r="AR43" i="4"/>
  <c r="AT34" i="5"/>
  <c r="AS63" i="5"/>
  <c r="AT63" i="5"/>
  <c r="AU42" i="5"/>
  <c r="AT46" i="5"/>
  <c r="AT91" i="5"/>
  <c r="AS91" i="5"/>
  <c r="AS95" i="5" s="1"/>
  <c r="AS27" i="4"/>
  <c r="AT100" i="5"/>
  <c r="AS100" i="5"/>
  <c r="AS13" i="1"/>
  <c r="AQ32" i="4"/>
  <c r="AR32" i="4"/>
  <c r="AS38" i="4"/>
  <c r="AT67" i="5" l="1"/>
  <c r="AS34" i="5"/>
  <c r="K35" i="4"/>
  <c r="M13" i="5"/>
  <c r="K55" i="4"/>
  <c r="K56" i="4"/>
  <c r="AV47" i="1"/>
  <c r="M14" i="5"/>
  <c r="M76" i="5"/>
  <c r="AT77" i="5"/>
  <c r="M75" i="5"/>
  <c r="AU67" i="5"/>
  <c r="AU104" i="5"/>
  <c r="AS67" i="5"/>
  <c r="AT43" i="1"/>
  <c r="AU77" i="5"/>
  <c r="AS77" i="5"/>
  <c r="AS58" i="5"/>
  <c r="AT95" i="5"/>
  <c r="AT86" i="5"/>
  <c r="AS86" i="5"/>
  <c r="AU15" i="5"/>
  <c r="AS104" i="5"/>
  <c r="AT58" i="5"/>
  <c r="AT104" i="5"/>
  <c r="AU58" i="5"/>
  <c r="AS24" i="5"/>
  <c r="AU24" i="5"/>
  <c r="AW43" i="1"/>
  <c r="J14" i="5"/>
  <c r="AW19" i="1"/>
  <c r="H11" i="4"/>
  <c r="H56" i="4"/>
  <c r="J76" i="5"/>
  <c r="L75" i="5"/>
  <c r="J55" i="4"/>
  <c r="J35" i="4"/>
  <c r="AR47" i="1"/>
  <c r="J10" i="4"/>
  <c r="L13" i="5"/>
  <c r="AT13" i="1"/>
  <c r="J56" i="4"/>
  <c r="AT19" i="1"/>
  <c r="L76" i="5"/>
  <c r="L14" i="5"/>
  <c r="J11" i="4"/>
  <c r="AS47" i="1"/>
  <c r="N13" i="5"/>
  <c r="L35" i="4"/>
  <c r="N75" i="5"/>
  <c r="L10" i="4"/>
  <c r="L55" i="4"/>
  <c r="H55" i="4"/>
  <c r="AU47" i="1"/>
  <c r="H10" i="4"/>
  <c r="AW13" i="1"/>
  <c r="J13" i="5"/>
  <c r="J75" i="5"/>
  <c r="H35" i="4"/>
  <c r="AS10" i="4" l="1"/>
  <c r="AW47" i="1"/>
  <c r="AS35" i="4"/>
  <c r="AU75" i="5"/>
  <c r="AS55" i="4"/>
  <c r="AU13" i="5"/>
  <c r="AT13" i="5"/>
  <c r="AR10" i="4"/>
  <c r="AT47" i="1"/>
  <c r="AR35" i="4"/>
  <c r="AT75" i="5"/>
  <c r="AR5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dfujii</author>
  </authors>
  <commentList>
    <comment ref="A12" authorId="0" shapeId="0" xr:uid="{00000000-0006-0000-0000-000001000000}">
      <text>
        <r>
          <rPr>
            <b/>
            <sz val="9"/>
            <color indexed="81"/>
            <rFont val="ＭＳ Ｐゴシック"/>
            <family val="3"/>
            <charset val="128"/>
          </rPr>
          <t xml:space="preserve">注意:
</t>
        </r>
        <r>
          <rPr>
            <sz val="9"/>
            <color indexed="81"/>
            <rFont val="ＭＳ Ｐゴシック"/>
            <family val="3"/>
            <charset val="128"/>
          </rPr>
          <t xml:space="preserve">この行に科目を加えた場合は，必ずチューターまたは教務委員の確認を受けてください。
</t>
        </r>
      </text>
    </comment>
  </commentList>
</comments>
</file>

<file path=xl/sharedStrings.xml><?xml version="1.0" encoding="utf-8"?>
<sst xmlns="http://schemas.openxmlformats.org/spreadsheetml/2006/main" count="629" uniqueCount="171">
  <si>
    <t>微分積分学Ⅰ</t>
  </si>
  <si>
    <t>微分積分学Ⅱ</t>
  </si>
  <si>
    <t>線形代数学Ⅰ</t>
  </si>
  <si>
    <t>線形代数学Ⅱ</t>
  </si>
  <si>
    <t>応用物理学</t>
  </si>
  <si>
    <t>工学基礎科目</t>
  </si>
  <si>
    <t>居住環境学</t>
  </si>
  <si>
    <t>建築施工</t>
  </si>
  <si>
    <t>建築図法</t>
  </si>
  <si>
    <t>都市計画</t>
  </si>
  <si>
    <t>建築構法</t>
  </si>
  <si>
    <t>建築デザイン論</t>
  </si>
  <si>
    <t>色彩照明論</t>
  </si>
  <si>
    <t>卒業研究</t>
  </si>
  <si>
    <t>単位</t>
    <rPh sb="0" eb="2">
      <t>タンイ</t>
    </rPh>
    <phoneticPr fontId="7"/>
  </si>
  <si>
    <t>取得</t>
    <rPh sb="0" eb="2">
      <t>シュトク</t>
    </rPh>
    <phoneticPr fontId="7"/>
  </si>
  <si>
    <t>コマ</t>
    <phoneticPr fontId="7"/>
  </si>
  <si>
    <t>建築プログラミング</t>
    <phoneticPr fontId="7"/>
  </si>
  <si>
    <t>静定力学・同演習</t>
    <rPh sb="5" eb="6">
      <t>ドウ</t>
    </rPh>
    <phoneticPr fontId="7"/>
  </si>
  <si>
    <t>材料力学・同演習</t>
    <rPh sb="5" eb="6">
      <t>ドウ</t>
    </rPh>
    <phoneticPr fontId="7"/>
  </si>
  <si>
    <t>不静定力学Ⅰ・同演習</t>
    <rPh sb="7" eb="8">
      <t>ドウ</t>
    </rPh>
    <phoneticPr fontId="7"/>
  </si>
  <si>
    <t>不静定力学Ⅱ・同演習</t>
    <rPh sb="7" eb="8">
      <t>ドウ</t>
    </rPh>
    <phoneticPr fontId="7"/>
  </si>
  <si>
    <t>インテリアエレメント</t>
    <phoneticPr fontId="7"/>
  </si>
  <si>
    <t>卒業研究ゼミナール</t>
    <rPh sb="0" eb="2">
      <t>ソツギョウ</t>
    </rPh>
    <rPh sb="2" eb="4">
      <t>ケンキュウ</t>
    </rPh>
    <phoneticPr fontId="7"/>
  </si>
  <si>
    <t>インテリア制作</t>
    <phoneticPr fontId="7"/>
  </si>
  <si>
    <t>建築実験</t>
    <phoneticPr fontId="7"/>
  </si>
  <si>
    <t>総合科目</t>
    <rPh sb="0" eb="2">
      <t>ソウゴウ</t>
    </rPh>
    <rPh sb="2" eb="4">
      <t>カモク</t>
    </rPh>
    <phoneticPr fontId="7"/>
  </si>
  <si>
    <t>建築設計製図</t>
    <rPh sb="0" eb="2">
      <t>ケンチク</t>
    </rPh>
    <rPh sb="2" eb="4">
      <t>セッケイ</t>
    </rPh>
    <rPh sb="4" eb="6">
      <t>セイズ</t>
    </rPh>
    <phoneticPr fontId="7"/>
  </si>
  <si>
    <t>建築生産</t>
    <rPh sb="0" eb="2">
      <t>ケンチク</t>
    </rPh>
    <rPh sb="2" eb="4">
      <t>セイサン</t>
    </rPh>
    <phoneticPr fontId="7"/>
  </si>
  <si>
    <t>区分</t>
    <rPh sb="0" eb="2">
      <t>クブン</t>
    </rPh>
    <phoneticPr fontId="7"/>
  </si>
  <si>
    <t>上記に該当しない科目で，卒業単位に含まれるもの</t>
    <rPh sb="0" eb="2">
      <t>ジョウキ</t>
    </rPh>
    <rPh sb="3" eb="5">
      <t>ガイトウ</t>
    </rPh>
    <rPh sb="8" eb="10">
      <t>カモク</t>
    </rPh>
    <rPh sb="12" eb="14">
      <t>ソツギョウ</t>
    </rPh>
    <rPh sb="14" eb="16">
      <t>タンイ</t>
    </rPh>
    <rPh sb="17" eb="18">
      <t>フク</t>
    </rPh>
    <phoneticPr fontId="7"/>
  </si>
  <si>
    <t>セメスタ</t>
    <phoneticPr fontId="7"/>
  </si>
  <si>
    <t>科目名</t>
    <rPh sb="0" eb="2">
      <t>カモク</t>
    </rPh>
    <rPh sb="2" eb="3">
      <t>メイ</t>
    </rPh>
    <phoneticPr fontId="7"/>
  </si>
  <si>
    <t>コマ</t>
    <phoneticPr fontId="7"/>
  </si>
  <si>
    <t>建築基本製図</t>
    <phoneticPr fontId="7"/>
  </si>
  <si>
    <t>造形演習</t>
    <phoneticPr fontId="7"/>
  </si>
  <si>
    <t>建築設計製図</t>
    <phoneticPr fontId="7"/>
  </si>
  <si>
    <t>建築設計演習Ⅰ</t>
    <phoneticPr fontId="7"/>
  </si>
  <si>
    <t>建築演習</t>
    <phoneticPr fontId="7"/>
  </si>
  <si>
    <t>建築設計演習Ⅱ</t>
    <phoneticPr fontId="7"/>
  </si>
  <si>
    <t>建築設計演習Ⅲ</t>
    <phoneticPr fontId="7"/>
  </si>
  <si>
    <t>【その他】</t>
    <rPh sb="3" eb="4">
      <t>タ</t>
    </rPh>
    <phoneticPr fontId="7"/>
  </si>
  <si>
    <t>得点</t>
    <rPh sb="0" eb="2">
      <t>トクテン</t>
    </rPh>
    <phoneticPr fontId="7"/>
  </si>
  <si>
    <t>計画</t>
    <rPh sb="0" eb="2">
      <t>ケイカク</t>
    </rPh>
    <phoneticPr fontId="7"/>
  </si>
  <si>
    <t>インテリアデザイン</t>
    <phoneticPr fontId="7"/>
  </si>
  <si>
    <t>平均点</t>
    <rPh sb="0" eb="2">
      <t>ヘイキン</t>
    </rPh>
    <rPh sb="2" eb="3">
      <t>テン</t>
    </rPh>
    <phoneticPr fontId="7"/>
  </si>
  <si>
    <t>GP</t>
    <phoneticPr fontId="7"/>
  </si>
  <si>
    <t>単位×GP</t>
    <rPh sb="0" eb="2">
      <t>タンイ</t>
    </rPh>
    <phoneticPr fontId="7"/>
  </si>
  <si>
    <t>ＧＰ</t>
    <phoneticPr fontId="7"/>
  </si>
  <si>
    <t>ＧＰ</t>
    <phoneticPr fontId="7"/>
  </si>
  <si>
    <t>インテリア設計演習</t>
    <rPh sb="5" eb="7">
      <t>セッケイ</t>
    </rPh>
    <rPh sb="7" eb="9">
      <t>エンシュウ</t>
    </rPh>
    <phoneticPr fontId="7"/>
  </si>
  <si>
    <t>取得数</t>
    <rPh sb="0" eb="2">
      <t>シュトク</t>
    </rPh>
    <rPh sb="2" eb="3">
      <t>スウ</t>
    </rPh>
    <phoneticPr fontId="7"/>
  </si>
  <si>
    <t>取得×得点</t>
    <rPh sb="0" eb="2">
      <t>シュトク</t>
    </rPh>
    <rPh sb="3" eb="5">
      <t>トクテン</t>
    </rPh>
    <phoneticPr fontId="7"/>
  </si>
  <si>
    <t>建築設計・集中演習Ⅰ</t>
    <rPh sb="5" eb="7">
      <t>シュウチュウ</t>
    </rPh>
    <rPh sb="7" eb="9">
      <t>エンシュウ</t>
    </rPh>
    <phoneticPr fontId="7"/>
  </si>
  <si>
    <t>建築設計・集中演習Ⅱ</t>
    <rPh sb="0" eb="2">
      <t>ケンチク</t>
    </rPh>
    <rPh sb="2" eb="4">
      <t>セッケイ</t>
    </rPh>
    <rPh sb="5" eb="7">
      <t>シュウチュウ</t>
    </rPh>
    <rPh sb="7" eb="9">
      <t>エンシュウ</t>
    </rPh>
    <phoneticPr fontId="7"/>
  </si>
  <si>
    <t>英語AⅠ</t>
    <rPh sb="0" eb="2">
      <t>エイゴ</t>
    </rPh>
    <phoneticPr fontId="7"/>
  </si>
  <si>
    <t>英語BⅠ</t>
    <rPh sb="0" eb="2">
      <t>エイゴ</t>
    </rPh>
    <phoneticPr fontId="7"/>
  </si>
  <si>
    <t>初修外国語・研修</t>
    <rPh sb="0" eb="1">
      <t>ショ</t>
    </rPh>
    <rPh sb="1" eb="2">
      <t>オサム</t>
    </rPh>
    <rPh sb="2" eb="5">
      <t>ガイコクゴ</t>
    </rPh>
    <rPh sb="6" eb="8">
      <t>ケンシュウ</t>
    </rPh>
    <phoneticPr fontId="7"/>
  </si>
  <si>
    <t>英語A,B,C,D</t>
    <rPh sb="0" eb="2">
      <t>エイゴ</t>
    </rPh>
    <phoneticPr fontId="7"/>
  </si>
  <si>
    <t>A,B,C,D以外</t>
    <rPh sb="7" eb="9">
      <t>イガイ</t>
    </rPh>
    <phoneticPr fontId="7"/>
  </si>
  <si>
    <t>木造住宅設計</t>
    <rPh sb="0" eb="2">
      <t>モクゾウ</t>
    </rPh>
    <rPh sb="2" eb="4">
      <t>ジュウタク</t>
    </rPh>
    <rPh sb="4" eb="6">
      <t>セッケイ</t>
    </rPh>
    <phoneticPr fontId="7"/>
  </si>
  <si>
    <r>
      <t>建築</t>
    </r>
    <r>
      <rPr>
        <sz val="8"/>
        <rFont val="Century"/>
        <family val="1"/>
      </rPr>
      <t>CAD</t>
    </r>
    <r>
      <rPr>
        <sz val="8"/>
        <rFont val="ＭＳ 明朝"/>
        <family val="1"/>
        <charset val="128"/>
      </rPr>
      <t>･</t>
    </r>
    <r>
      <rPr>
        <sz val="8"/>
        <rFont val="Century"/>
        <family val="1"/>
      </rPr>
      <t>CG</t>
    </r>
    <r>
      <rPr>
        <sz val="8"/>
        <rFont val="ＭＳ 明朝"/>
        <family val="1"/>
        <charset val="128"/>
      </rPr>
      <t>演習</t>
    </r>
    <phoneticPr fontId="7"/>
  </si>
  <si>
    <t>建築史Ⅰ</t>
    <rPh sb="0" eb="3">
      <t>ケンチクシ</t>
    </rPh>
    <phoneticPr fontId="7"/>
  </si>
  <si>
    <t>建築史Ⅱ</t>
    <rPh sb="0" eb="3">
      <t>ケンチクシ</t>
    </rPh>
    <phoneticPr fontId="7"/>
  </si>
  <si>
    <t>建築計画Ⅰ</t>
    <rPh sb="0" eb="2">
      <t>ケンチク</t>
    </rPh>
    <rPh sb="2" eb="4">
      <t>ケイカク</t>
    </rPh>
    <phoneticPr fontId="7"/>
  </si>
  <si>
    <t>建築計画Ⅱ</t>
    <rPh sb="0" eb="2">
      <t>ケンチク</t>
    </rPh>
    <rPh sb="2" eb="4">
      <t>ケイカク</t>
    </rPh>
    <phoneticPr fontId="7"/>
  </si>
  <si>
    <t>建築環境工学</t>
    <rPh sb="0" eb="2">
      <t>ケンチク</t>
    </rPh>
    <rPh sb="2" eb="4">
      <t>カンキョウ</t>
    </rPh>
    <rPh sb="4" eb="6">
      <t>コウガク</t>
    </rPh>
    <phoneticPr fontId="7"/>
  </si>
  <si>
    <t>建築設備</t>
    <rPh sb="0" eb="2">
      <t>ケンチク</t>
    </rPh>
    <rPh sb="2" eb="4">
      <t>セツビ</t>
    </rPh>
    <phoneticPr fontId="7"/>
  </si>
  <si>
    <t>建築環境Ⅰ・同演習</t>
    <rPh sb="0" eb="2">
      <t>ケンチク</t>
    </rPh>
    <rPh sb="2" eb="4">
      <t>カンキョウ</t>
    </rPh>
    <rPh sb="6" eb="7">
      <t>ドウ</t>
    </rPh>
    <phoneticPr fontId="7"/>
  </si>
  <si>
    <t>建築環境Ⅱ・同演習</t>
    <rPh sb="0" eb="2">
      <t>ケンチク</t>
    </rPh>
    <rPh sb="2" eb="4">
      <t>カンキョウ</t>
    </rPh>
    <rPh sb="6" eb="7">
      <t>ドウ</t>
    </rPh>
    <phoneticPr fontId="7"/>
  </si>
  <si>
    <t>建築設備Ⅰ・同演習</t>
    <rPh sb="0" eb="2">
      <t>ケンチク</t>
    </rPh>
    <rPh sb="6" eb="7">
      <t>ドウ</t>
    </rPh>
    <phoneticPr fontId="7"/>
  </si>
  <si>
    <t>建築設備Ⅱ・同演習</t>
    <rPh sb="0" eb="2">
      <t>ケンチク</t>
    </rPh>
    <rPh sb="2" eb="4">
      <t>セツビ</t>
    </rPh>
    <rPh sb="6" eb="7">
      <t>ドウ</t>
    </rPh>
    <phoneticPr fontId="7"/>
  </si>
  <si>
    <t>構造力学</t>
    <rPh sb="0" eb="2">
      <t>コウゾウ</t>
    </rPh>
    <rPh sb="2" eb="4">
      <t>リキガク</t>
    </rPh>
    <phoneticPr fontId="7"/>
  </si>
  <si>
    <t>構造演習</t>
    <rPh sb="0" eb="2">
      <t>コウゾウ</t>
    </rPh>
    <rPh sb="2" eb="4">
      <t>エンシュウ</t>
    </rPh>
    <phoneticPr fontId="7"/>
  </si>
  <si>
    <t>構造設計Ⅰ・同演習</t>
    <rPh sb="0" eb="2">
      <t>コウゾウ</t>
    </rPh>
    <rPh sb="2" eb="4">
      <t>セッケイ</t>
    </rPh>
    <rPh sb="6" eb="7">
      <t>ドウ</t>
    </rPh>
    <phoneticPr fontId="7"/>
  </si>
  <si>
    <t>構造設計Ⅱ・同演習</t>
    <rPh sb="0" eb="2">
      <t>コウゾウ</t>
    </rPh>
    <rPh sb="2" eb="4">
      <t>セッケイ</t>
    </rPh>
    <rPh sb="6" eb="7">
      <t>ドウ</t>
    </rPh>
    <rPh sb="7" eb="9">
      <t>エンシュウ</t>
    </rPh>
    <phoneticPr fontId="7"/>
  </si>
  <si>
    <t>構造設計Ⅲ</t>
    <rPh sb="0" eb="2">
      <t>コウゾウ</t>
    </rPh>
    <rPh sb="2" eb="4">
      <t>セッケイ</t>
    </rPh>
    <phoneticPr fontId="7"/>
  </si>
  <si>
    <t>建築地盤工学</t>
    <rPh sb="0" eb="2">
      <t>ケンチク</t>
    </rPh>
    <rPh sb="2" eb="4">
      <t>ジバン</t>
    </rPh>
    <rPh sb="4" eb="6">
      <t>コウガク</t>
    </rPh>
    <phoneticPr fontId="7"/>
  </si>
  <si>
    <t>建築一般構造</t>
    <rPh sb="0" eb="2">
      <t>ケンチク</t>
    </rPh>
    <rPh sb="2" eb="4">
      <t>イッパン</t>
    </rPh>
    <rPh sb="4" eb="6">
      <t>コウゾウ</t>
    </rPh>
    <phoneticPr fontId="7"/>
  </si>
  <si>
    <t>建築材料</t>
    <rPh sb="0" eb="2">
      <t>ケンチク</t>
    </rPh>
    <rPh sb="2" eb="4">
      <t>ザイリョウ</t>
    </rPh>
    <phoneticPr fontId="7"/>
  </si>
  <si>
    <t>建築材料</t>
    <rPh sb="0" eb="2">
      <t>ケンチク</t>
    </rPh>
    <rPh sb="2" eb="4">
      <t>ザイリョウ</t>
    </rPh>
    <phoneticPr fontId="7"/>
  </si>
  <si>
    <t>建築生産</t>
    <rPh sb="0" eb="2">
      <t>ケンチク</t>
    </rPh>
    <rPh sb="2" eb="4">
      <t>セイサン</t>
    </rPh>
    <phoneticPr fontId="7"/>
  </si>
  <si>
    <t>インテリアデザイン論</t>
    <rPh sb="9" eb="10">
      <t>ロン</t>
    </rPh>
    <phoneticPr fontId="7"/>
  </si>
  <si>
    <t>建築概論</t>
    <rPh sb="0" eb="2">
      <t>ケンチク</t>
    </rPh>
    <rPh sb="2" eb="4">
      <t>ガイロン</t>
    </rPh>
    <phoneticPr fontId="7"/>
  </si>
  <si>
    <t>建築法規</t>
    <rPh sb="0" eb="2">
      <t>ケンチク</t>
    </rPh>
    <rPh sb="2" eb="4">
      <t>ホウキ</t>
    </rPh>
    <phoneticPr fontId="7"/>
  </si>
  <si>
    <t>職業観と倫理</t>
    <rPh sb="0" eb="3">
      <t>ショクギョウカン</t>
    </rPh>
    <rPh sb="4" eb="6">
      <t>リンリ</t>
    </rPh>
    <phoneticPr fontId="7"/>
  </si>
  <si>
    <t>共通</t>
    <rPh sb="0" eb="2">
      <t>キョウツウ</t>
    </rPh>
    <phoneticPr fontId="7"/>
  </si>
  <si>
    <t>専門科目</t>
    <rPh sb="0" eb="2">
      <t>センモン</t>
    </rPh>
    <rPh sb="2" eb="4">
      <t>カモク</t>
    </rPh>
    <phoneticPr fontId="7"/>
  </si>
  <si>
    <t>人間性・社会性</t>
    <rPh sb="0" eb="3">
      <t>ニンゲンセイ</t>
    </rPh>
    <rPh sb="4" eb="7">
      <t>シャカイセイ</t>
    </rPh>
    <phoneticPr fontId="7"/>
  </si>
  <si>
    <t>地域性・国際性</t>
    <rPh sb="0" eb="3">
      <t>チイキセイ</t>
    </rPh>
    <rPh sb="4" eb="6">
      <t>コクサイ</t>
    </rPh>
    <rPh sb="6" eb="7">
      <t>セイ</t>
    </rPh>
    <phoneticPr fontId="7"/>
  </si>
  <si>
    <t>課題設定・問題解決</t>
    <rPh sb="0" eb="2">
      <t>カダイ</t>
    </rPh>
    <rPh sb="2" eb="4">
      <t>セッテイ</t>
    </rPh>
    <rPh sb="5" eb="7">
      <t>モンダイ</t>
    </rPh>
    <rPh sb="7" eb="9">
      <t>カイケツ</t>
    </rPh>
    <phoneticPr fontId="7"/>
  </si>
  <si>
    <t>外国語科目</t>
    <rPh sb="0" eb="3">
      <t>ガイコクゴ</t>
    </rPh>
    <rPh sb="3" eb="5">
      <t>カモク</t>
    </rPh>
    <phoneticPr fontId="7"/>
  </si>
  <si>
    <t>*1) 工学倫理とインターンシップ研修は学習・教育到達目標の達成率にリンクしています。</t>
    <rPh sb="4" eb="6">
      <t>コウガク</t>
    </rPh>
    <rPh sb="6" eb="8">
      <t>リンリ</t>
    </rPh>
    <rPh sb="17" eb="19">
      <t>ケンシュウ</t>
    </rPh>
    <rPh sb="20" eb="22">
      <t>ガクシュウ</t>
    </rPh>
    <rPh sb="23" eb="25">
      <t>キョウイク</t>
    </rPh>
    <rPh sb="25" eb="27">
      <t>トウタツ</t>
    </rPh>
    <rPh sb="27" eb="29">
      <t>モクヒョウ</t>
    </rPh>
    <rPh sb="30" eb="33">
      <t>タッセイリツ</t>
    </rPh>
    <phoneticPr fontId="7"/>
  </si>
  <si>
    <t>工学倫理*1)</t>
    <rPh sb="0" eb="2">
      <t>コウガク</t>
    </rPh>
    <rPh sb="2" eb="4">
      <t>リンリ</t>
    </rPh>
    <phoneticPr fontId="7"/>
  </si>
  <si>
    <t>インターンシップ研修*1)</t>
    <rPh sb="8" eb="10">
      <t>ケンシュウ</t>
    </rPh>
    <phoneticPr fontId="7"/>
  </si>
  <si>
    <t>達成度点検</t>
    <rPh sb="0" eb="3">
      <t>タッセイド</t>
    </rPh>
    <rPh sb="3" eb="5">
      <t>テンケン</t>
    </rPh>
    <phoneticPr fontId="7"/>
  </si>
  <si>
    <t>取得率</t>
    <rPh sb="0" eb="2">
      <t>シュトク</t>
    </rPh>
    <rPh sb="2" eb="3">
      <t>リツ</t>
    </rPh>
    <phoneticPr fontId="7"/>
  </si>
  <si>
    <t>１年前期</t>
    <rPh sb="1" eb="2">
      <t>ネン</t>
    </rPh>
    <rPh sb="2" eb="4">
      <t>ゼンキ</t>
    </rPh>
    <phoneticPr fontId="7"/>
  </si>
  <si>
    <t>１年後期</t>
    <rPh sb="1" eb="2">
      <t>ネン</t>
    </rPh>
    <rPh sb="2" eb="4">
      <t>コウキ</t>
    </rPh>
    <phoneticPr fontId="7"/>
  </si>
  <si>
    <t>２年前期</t>
    <rPh sb="1" eb="2">
      <t>ネン</t>
    </rPh>
    <rPh sb="2" eb="4">
      <t>ゼンキ</t>
    </rPh>
    <phoneticPr fontId="7"/>
  </si>
  <si>
    <t>２年後期</t>
    <rPh sb="1" eb="2">
      <t>ネン</t>
    </rPh>
    <rPh sb="2" eb="4">
      <t>コウキ</t>
    </rPh>
    <phoneticPr fontId="7"/>
  </si>
  <si>
    <t>３年前期</t>
    <rPh sb="1" eb="2">
      <t>ネン</t>
    </rPh>
    <rPh sb="2" eb="4">
      <t>ゼンキ</t>
    </rPh>
    <phoneticPr fontId="7"/>
  </si>
  <si>
    <t>３年後期</t>
    <rPh sb="1" eb="2">
      <t>ネン</t>
    </rPh>
    <rPh sb="2" eb="4">
      <t>コウキ</t>
    </rPh>
    <phoneticPr fontId="7"/>
  </si>
  <si>
    <t>４年</t>
    <rPh sb="1" eb="2">
      <t>ネン</t>
    </rPh>
    <phoneticPr fontId="7"/>
  </si>
  <si>
    <t>（B)　建築計画を理解し図面作成ができる（図面作成力）</t>
    <phoneticPr fontId="7"/>
  </si>
  <si>
    <t>(A) 環境問題を理解し意匠設計ができる（意匠設計力）</t>
    <rPh sb="4" eb="6">
      <t>カンキョウ</t>
    </rPh>
    <rPh sb="6" eb="8">
      <t>モンダイ</t>
    </rPh>
    <rPh sb="9" eb="11">
      <t>リカイ</t>
    </rPh>
    <rPh sb="12" eb="14">
      <t>イショウ</t>
    </rPh>
    <rPh sb="14" eb="16">
      <t>セッケイ</t>
    </rPh>
    <rPh sb="21" eb="23">
      <t>イショウ</t>
    </rPh>
    <rPh sb="23" eb="25">
      <t>セッケイ</t>
    </rPh>
    <rPh sb="25" eb="26">
      <t>リョク</t>
    </rPh>
    <phoneticPr fontId="7"/>
  </si>
  <si>
    <t>（C)　構造設計を理解し構造計画ができる（構造計画力）</t>
    <phoneticPr fontId="7"/>
  </si>
  <si>
    <r>
      <t>カリキュラム表（単位を修得した科目は，</t>
    </r>
    <r>
      <rPr>
        <sz val="11"/>
        <color indexed="10"/>
        <rFont val="ＭＳ Ｐゴシック"/>
        <family val="3"/>
        <charset val="128"/>
      </rPr>
      <t>得点</t>
    </r>
    <r>
      <rPr>
        <sz val="11"/>
        <rFont val="ＭＳ Ｐゴシック"/>
        <family val="3"/>
        <charset val="128"/>
      </rPr>
      <t>の欄に</t>
    </r>
    <r>
      <rPr>
        <sz val="11"/>
        <color indexed="10"/>
        <rFont val="ＭＳ Ｐゴシック"/>
        <family val="3"/>
        <charset val="128"/>
      </rPr>
      <t>点数</t>
    </r>
    <r>
      <rPr>
        <sz val="11"/>
        <rFont val="ＭＳ Ｐゴシック"/>
        <family val="3"/>
        <charset val="128"/>
      </rPr>
      <t>を入力して下さい。）</t>
    </r>
    <rPh sb="6" eb="7">
      <t>ヒョウ</t>
    </rPh>
    <rPh sb="19" eb="21">
      <t>トクテン</t>
    </rPh>
    <rPh sb="24" eb="26">
      <t>テンスウ</t>
    </rPh>
    <phoneticPr fontId="7"/>
  </si>
  <si>
    <t>（D)　構造力学を理解し構造解析ができる（構造解析力）</t>
    <phoneticPr fontId="7"/>
  </si>
  <si>
    <t>（E)　建築倫理がわかる（建築倫理理解力）</t>
    <phoneticPr fontId="7"/>
  </si>
  <si>
    <t>（F)　生産管理がわかる（生産管理理解力）</t>
    <phoneticPr fontId="7"/>
  </si>
  <si>
    <t>（G)　環境設備がわかる（環境設備理解力）</t>
    <phoneticPr fontId="7"/>
  </si>
  <si>
    <t>（H)　チームで課題解決ができる（課題解決力）</t>
    <phoneticPr fontId="7"/>
  </si>
  <si>
    <t>インターンシップ研修</t>
    <rPh sb="8" eb="10">
      <t>ケンシュウ</t>
    </rPh>
    <phoneticPr fontId="7"/>
  </si>
  <si>
    <t>（I)　新しいことに挑戦できる（チャレンジ力）</t>
    <phoneticPr fontId="7"/>
  </si>
  <si>
    <t>工学倫理</t>
    <rPh sb="0" eb="2">
      <t>コウガク</t>
    </rPh>
    <rPh sb="2" eb="4">
      <t>リンリ</t>
    </rPh>
    <phoneticPr fontId="7"/>
  </si>
  <si>
    <t>(a)地球的視点から多面的に物事を考える能力とその素養</t>
    <phoneticPr fontId="7"/>
  </si>
  <si>
    <t>(A)</t>
    <phoneticPr fontId="7"/>
  </si>
  <si>
    <t>（E)</t>
    <phoneticPr fontId="7"/>
  </si>
  <si>
    <t>（I)</t>
    <phoneticPr fontId="7"/>
  </si>
  <si>
    <t>JABEE教育目標の達成率</t>
    <phoneticPr fontId="7"/>
  </si>
  <si>
    <t>建築学科教育目標の達成率</t>
    <rPh sb="0" eb="2">
      <t>ケンチク</t>
    </rPh>
    <rPh sb="2" eb="4">
      <t>ガッカ</t>
    </rPh>
    <rPh sb="4" eb="6">
      <t>キョウイク</t>
    </rPh>
    <rPh sb="6" eb="8">
      <t>モクヒョウ</t>
    </rPh>
    <rPh sb="9" eb="12">
      <t>タッセイリツ</t>
    </rPh>
    <phoneticPr fontId="7"/>
  </si>
  <si>
    <t>(b) 技術が社会や自然に及ぼす影響や効果、および技術者が社会に対して負っている責任に関する理解（技術者倫理）</t>
    <phoneticPr fontId="7"/>
  </si>
  <si>
    <t>（E)</t>
    <phoneticPr fontId="7"/>
  </si>
  <si>
    <t>（A）</t>
    <phoneticPr fontId="7"/>
  </si>
  <si>
    <t>（F)</t>
    <phoneticPr fontId="7"/>
  </si>
  <si>
    <t>（D)</t>
    <phoneticPr fontId="7"/>
  </si>
  <si>
    <t>目標</t>
    <rPh sb="0" eb="2">
      <t>モクヒョウ</t>
    </rPh>
    <phoneticPr fontId="7"/>
  </si>
  <si>
    <t>重み</t>
    <rPh sb="0" eb="1">
      <t>オモ</t>
    </rPh>
    <phoneticPr fontId="7"/>
  </si>
  <si>
    <t>10%</t>
    <phoneticPr fontId="7"/>
  </si>
  <si>
    <t>30%</t>
    <phoneticPr fontId="7"/>
  </si>
  <si>
    <t>(c) 数学及び自然科学に関する知識とそれらを応用できる能力</t>
    <phoneticPr fontId="7"/>
  </si>
  <si>
    <t>(D)</t>
    <phoneticPr fontId="7"/>
  </si>
  <si>
    <t>(G)</t>
    <phoneticPr fontId="7"/>
  </si>
  <si>
    <t>（C)</t>
    <phoneticPr fontId="7"/>
  </si>
  <si>
    <t>(B)</t>
    <phoneticPr fontId="7"/>
  </si>
  <si>
    <t>（C)</t>
    <phoneticPr fontId="7"/>
  </si>
  <si>
    <t>(D)</t>
    <phoneticPr fontId="7"/>
  </si>
  <si>
    <t>(F)</t>
    <phoneticPr fontId="7"/>
  </si>
  <si>
    <t>(d) 建築分野の専門知識とそれらを応用する能力</t>
    <rPh sb="4" eb="6">
      <t>ケンチク</t>
    </rPh>
    <rPh sb="6" eb="8">
      <t>ブンヤ</t>
    </rPh>
    <rPh sb="9" eb="11">
      <t>センモン</t>
    </rPh>
    <rPh sb="11" eb="13">
      <t>チシキ</t>
    </rPh>
    <rPh sb="18" eb="20">
      <t>オウヨウ</t>
    </rPh>
    <rPh sb="22" eb="24">
      <t>ノウリョク</t>
    </rPh>
    <phoneticPr fontId="7"/>
  </si>
  <si>
    <t>(H)</t>
    <phoneticPr fontId="7"/>
  </si>
  <si>
    <t>（C)</t>
    <phoneticPr fontId="7"/>
  </si>
  <si>
    <t>(e) 種々の科学、技術および情報を利用して社会の要求を解決するためのデザイン能力</t>
    <phoneticPr fontId="7"/>
  </si>
  <si>
    <t>(A)sub</t>
    <phoneticPr fontId="7"/>
  </si>
  <si>
    <t>(E)sub</t>
    <phoneticPr fontId="7"/>
  </si>
  <si>
    <t>(D)sub</t>
    <phoneticPr fontId="7"/>
  </si>
  <si>
    <t>(A)sub</t>
    <phoneticPr fontId="7"/>
  </si>
  <si>
    <t>(f) 日本語による論理的な記述力、口頭発表力、討議等のチームで協力できるおよび国際的に通用するコミュニケーション基礎能力</t>
    <phoneticPr fontId="7"/>
  </si>
  <si>
    <t>(I)</t>
    <phoneticPr fontId="7"/>
  </si>
  <si>
    <t>(I)sub</t>
    <phoneticPr fontId="7"/>
  </si>
  <si>
    <t>(g) 自主的、継続的に学習できる能力</t>
    <phoneticPr fontId="7"/>
  </si>
  <si>
    <t>(I)</t>
    <phoneticPr fontId="7"/>
  </si>
  <si>
    <t>(A)</t>
    <phoneticPr fontId="7"/>
  </si>
  <si>
    <t>(h) 与えられた制約の下で計画的に仕事を進め、まとめる能力</t>
    <phoneticPr fontId="7"/>
  </si>
  <si>
    <t>(F)</t>
    <phoneticPr fontId="7"/>
  </si>
  <si>
    <t>(i) チームで仕事をするための能力</t>
    <phoneticPr fontId="7"/>
  </si>
  <si>
    <t>（E)</t>
    <phoneticPr fontId="7"/>
  </si>
  <si>
    <t>スコア
（GPA）</t>
    <phoneticPr fontId="7"/>
  </si>
  <si>
    <t>スコア
（GPA）</t>
    <phoneticPr fontId="7"/>
  </si>
  <si>
    <r>
      <t xml:space="preserve">スコア
</t>
    </r>
    <r>
      <rPr>
        <b/>
        <sz val="6"/>
        <color indexed="12"/>
        <rFont val="ＭＳ Ｐゴシック"/>
        <family val="3"/>
        <charset val="128"/>
      </rPr>
      <t>（GPA）</t>
    </r>
    <phoneticPr fontId="7"/>
  </si>
  <si>
    <t>専門基礎・自然科学</t>
    <rPh sb="0" eb="2">
      <t>センモン</t>
    </rPh>
    <rPh sb="2" eb="4">
      <t>キソ</t>
    </rPh>
    <rPh sb="5" eb="7">
      <t>シゼン</t>
    </rPh>
    <rPh sb="6" eb="8">
      <t>カガク</t>
    </rPh>
    <phoneticPr fontId="7"/>
  </si>
  <si>
    <t>表現・スポーツ・健康活動</t>
    <rPh sb="0" eb="2">
      <t>ヒョウゲン</t>
    </rPh>
    <rPh sb="8" eb="10">
      <t>ケンコウ</t>
    </rPh>
    <rPh sb="10" eb="12">
      <t>カツドウ</t>
    </rPh>
    <phoneticPr fontId="7"/>
  </si>
  <si>
    <t>情報処理基礎</t>
    <rPh sb="0" eb="2">
      <t>ジョウホウ</t>
    </rPh>
    <rPh sb="2" eb="4">
      <t>ショリ</t>
    </rPh>
    <rPh sb="4" eb="6">
      <t>キソ</t>
    </rPh>
    <phoneticPr fontId="7"/>
  </si>
  <si>
    <t>総合科目の必修科目・その他</t>
    <rPh sb="0" eb="2">
      <t>ソウゴウ</t>
    </rPh>
    <rPh sb="2" eb="4">
      <t>カモク</t>
    </rPh>
    <rPh sb="5" eb="7">
      <t>ヒッシュウ</t>
    </rPh>
    <rPh sb="7" eb="9">
      <t>カモク</t>
    </rPh>
    <rPh sb="12" eb="13">
      <t>タ</t>
    </rPh>
    <phoneticPr fontId="7"/>
  </si>
  <si>
    <t>近大ゼミ</t>
    <rPh sb="0" eb="2">
      <t>キンダイ</t>
    </rPh>
    <phoneticPr fontId="7"/>
  </si>
  <si>
    <t>近大ゼミ</t>
    <phoneticPr fontId="7"/>
  </si>
  <si>
    <t>建築物理学</t>
    <rPh sb="0" eb="2">
      <t>ケンチク</t>
    </rPh>
    <phoneticPr fontId="7"/>
  </si>
  <si>
    <t>建築史Ⅲ</t>
    <rPh sb="0" eb="2">
      <t>ケンチク</t>
    </rPh>
    <rPh sb="2" eb="3">
      <t>シ</t>
    </rPh>
    <phoneticPr fontId="7"/>
  </si>
  <si>
    <t>建築デザイン論</t>
    <phoneticPr fontId="7"/>
  </si>
  <si>
    <t>構造デザイン論</t>
    <rPh sb="0" eb="2">
      <t>コウゾウ</t>
    </rPh>
    <phoneticPr fontId="7"/>
  </si>
  <si>
    <t>建築見学演習</t>
    <rPh sb="0" eb="2">
      <t>ケンチク</t>
    </rPh>
    <rPh sb="2" eb="4">
      <t>ケンガク</t>
    </rPh>
    <rPh sb="4" eb="6">
      <t>エンシュウ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</si>
</sst>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00_ "/>
    <numFmt numFmtId="179" formatCode="0_ "/>
  </numFmts>
  <fonts count="34" x14ac:knownFonts="1">
    <font>
      <sz val="11"/>
      <name val="ＭＳ Ｐゴシック"/>
      <family val="3"/>
      <charset val="128"/>
    </font>
    <font>
      <sz val="11"/>
      <name val="ＭＳ Ｐゴシック"/>
      <family val="3"/>
      <charset val="128"/>
    </font>
    <font>
      <sz val="8"/>
      <name val="Century"/>
      <family val="1"/>
    </font>
    <font>
      <sz val="8"/>
      <name val="ＭＳ 明朝"/>
      <family val="1"/>
      <charset val="128"/>
    </font>
    <font>
      <sz val="8"/>
      <name val="ＭＳ ゴシック"/>
      <family val="3"/>
      <charset val="128"/>
    </font>
    <font>
      <b/>
      <sz val="8"/>
      <name val="ＭＳ ゴシック"/>
      <family val="3"/>
      <charset val="128"/>
    </font>
    <font>
      <u/>
      <sz val="8"/>
      <color indexed="10"/>
      <name val="ＭＳ 明朝"/>
      <family val="1"/>
      <charset val="128"/>
    </font>
    <font>
      <sz val="6"/>
      <name val="ＭＳ Ｐゴシック"/>
      <family val="3"/>
      <charset val="128"/>
    </font>
    <font>
      <sz val="8"/>
      <name val="ＭＳ Ｐゴシック"/>
      <family val="3"/>
      <charset val="128"/>
    </font>
    <font>
      <sz val="8"/>
      <color indexed="10"/>
      <name val="ＭＳ Ｐゴシック"/>
      <family val="3"/>
      <charset val="128"/>
    </font>
    <font>
      <sz val="8"/>
      <color indexed="10"/>
      <name val="ＭＳ ゴシック"/>
      <family val="3"/>
      <charset val="128"/>
    </font>
    <font>
      <sz val="8"/>
      <color indexed="10"/>
      <name val="ＭＳ 明朝"/>
      <family val="1"/>
      <charset val="128"/>
    </font>
    <font>
      <b/>
      <sz val="8"/>
      <name val="ＭＳ Ｐゴシック"/>
      <family val="3"/>
      <charset val="128"/>
    </font>
    <font>
      <sz val="11"/>
      <color indexed="10"/>
      <name val="ＭＳ Ｐゴシック"/>
      <family val="3"/>
      <charset val="128"/>
    </font>
    <font>
      <sz val="9"/>
      <color indexed="81"/>
      <name val="ＭＳ Ｐゴシック"/>
      <family val="3"/>
      <charset val="128"/>
    </font>
    <font>
      <b/>
      <sz val="9"/>
      <color indexed="81"/>
      <name val="ＭＳ Ｐゴシック"/>
      <family val="3"/>
      <charset val="128"/>
    </font>
    <font>
      <sz val="8"/>
      <color indexed="12"/>
      <name val="ＭＳ Ｐゴシック"/>
      <family val="3"/>
      <charset val="128"/>
    </font>
    <font>
      <sz val="11"/>
      <color indexed="12"/>
      <name val="ＭＳ Ｐゴシック"/>
      <family val="3"/>
      <charset val="128"/>
    </font>
    <font>
      <sz val="8"/>
      <color indexed="12"/>
      <name val="ＭＳ 明朝"/>
      <family val="1"/>
      <charset val="128"/>
    </font>
    <font>
      <u/>
      <sz val="8"/>
      <color indexed="12"/>
      <name val="ＭＳ 明朝"/>
      <family val="1"/>
      <charset val="128"/>
    </font>
    <font>
      <sz val="10"/>
      <name val="ＭＳ ゴシック"/>
      <family val="3"/>
      <charset val="128"/>
    </font>
    <font>
      <sz val="10"/>
      <name val="ＭＳ Ｐゴシック"/>
      <family val="3"/>
      <charset val="128"/>
    </font>
    <font>
      <b/>
      <sz val="8"/>
      <color indexed="10"/>
      <name val="ＭＳ Ｐゴシック"/>
      <family val="3"/>
      <charset val="128"/>
    </font>
    <font>
      <sz val="7"/>
      <name val="ＭＳ Ｐゴシック"/>
      <family val="3"/>
      <charset val="128"/>
    </font>
    <font>
      <b/>
      <sz val="8"/>
      <color indexed="12"/>
      <name val="ＭＳ Ｐゴシック"/>
      <family val="3"/>
      <charset val="128"/>
    </font>
    <font>
      <b/>
      <sz val="11"/>
      <color indexed="12"/>
      <name val="ＭＳ Ｐゴシック"/>
      <family val="3"/>
      <charset val="128"/>
    </font>
    <font>
      <sz val="7"/>
      <color indexed="12"/>
      <name val="ＭＳ Ｐゴシック"/>
      <family val="3"/>
      <charset val="128"/>
    </font>
    <font>
      <sz val="11"/>
      <name val="ＭＳ Ｐゴシック"/>
      <family val="3"/>
      <charset val="128"/>
    </font>
    <font>
      <sz val="8"/>
      <name val="ＭＳ Ｐ明朝"/>
      <family val="1"/>
      <charset val="128"/>
    </font>
    <font>
      <sz val="9"/>
      <name val="ＭＳ Ｐゴシック"/>
      <family val="3"/>
      <charset val="128"/>
    </font>
    <font>
      <b/>
      <sz val="6"/>
      <color indexed="12"/>
      <name val="ＭＳ Ｐゴシック"/>
      <family val="3"/>
      <charset val="128"/>
    </font>
    <font>
      <u/>
      <sz val="8"/>
      <color rgb="FFFF0000"/>
      <name val="ＭＳ 明朝"/>
      <family val="1"/>
      <charset val="128"/>
    </font>
    <font>
      <u/>
      <sz val="8"/>
      <color rgb="FFFF0000"/>
      <name val="ＭＳ ゴシック"/>
      <family val="3"/>
      <charset val="128"/>
    </font>
    <font>
      <u/>
      <sz val="8"/>
      <color rgb="FFFF0000"/>
      <name val="ＭＳ Ｐゴシック"/>
      <family val="3"/>
      <charset val="128"/>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50"/>
        <bgColor indexed="64"/>
      </patternFill>
    </fill>
    <fill>
      <patternFill patternType="solid">
        <fgColor indexed="13"/>
        <bgColor indexed="64"/>
      </patternFill>
    </fill>
    <fill>
      <patternFill patternType="solid">
        <fgColor rgb="FFFFCC99"/>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CCFFCC"/>
        <bgColor indexed="64"/>
      </patternFill>
    </fill>
    <fill>
      <patternFill patternType="solid">
        <fgColor rgb="FFCC99FF"/>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245">
    <border>
      <left/>
      <right/>
      <top/>
      <bottom/>
      <diagonal/>
    </border>
    <border>
      <left style="medium">
        <color indexed="64"/>
      </left>
      <right style="medium">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diagonal/>
    </border>
    <border>
      <left style="thin">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diagonal/>
    </border>
    <border>
      <left style="thin">
        <color indexed="64"/>
      </left>
      <right style="dashed">
        <color indexed="64"/>
      </right>
      <top/>
      <bottom/>
      <diagonal/>
    </border>
    <border>
      <left/>
      <right style="dashed">
        <color indexed="64"/>
      </right>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top style="dashed">
        <color indexed="64"/>
      </top>
      <bottom style="medium">
        <color indexed="64"/>
      </bottom>
      <diagonal/>
    </border>
    <border>
      <left style="thin">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bottom style="dashed">
        <color indexed="64"/>
      </bottom>
      <diagonal/>
    </border>
    <border>
      <left style="thin">
        <color indexed="64"/>
      </left>
      <right style="dashed">
        <color indexed="64"/>
      </right>
      <top/>
      <bottom style="dashed">
        <color indexed="64"/>
      </bottom>
      <diagonal/>
    </border>
    <border>
      <left style="dashed">
        <color indexed="64"/>
      </left>
      <right/>
      <top style="dashed">
        <color indexed="64"/>
      </top>
      <bottom/>
      <diagonal/>
    </border>
    <border>
      <left style="dashed">
        <color indexed="64"/>
      </left>
      <right/>
      <top style="thin">
        <color indexed="64"/>
      </top>
      <bottom/>
      <diagonal/>
    </border>
    <border>
      <left style="thin">
        <color indexed="64"/>
      </left>
      <right style="dashed">
        <color indexed="64"/>
      </right>
      <top style="dashed">
        <color indexed="64"/>
      </top>
      <bottom/>
      <diagonal/>
    </border>
    <border>
      <left style="dashed">
        <color indexed="64"/>
      </left>
      <right/>
      <top/>
      <bottom/>
      <diagonal/>
    </border>
    <border>
      <left style="dashed">
        <color indexed="64"/>
      </left>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bottom/>
      <diagonal/>
    </border>
    <border>
      <left/>
      <right style="dashed">
        <color indexed="64"/>
      </right>
      <top style="medium">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right style="dashed">
        <color indexed="64"/>
      </right>
      <top style="thin">
        <color indexed="64"/>
      </top>
      <bottom/>
      <diagonal/>
    </border>
    <border>
      <left/>
      <right style="dashed">
        <color indexed="64"/>
      </right>
      <top style="dashed">
        <color indexed="64"/>
      </top>
      <bottom/>
      <diagonal/>
    </border>
    <border>
      <left style="medium">
        <color indexed="64"/>
      </left>
      <right style="dashed">
        <color indexed="64"/>
      </right>
      <top/>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thin">
        <color indexed="64"/>
      </bottom>
      <diagonal/>
    </border>
    <border>
      <left style="dashed">
        <color indexed="64"/>
      </left>
      <right/>
      <top style="medium">
        <color indexed="64"/>
      </top>
      <bottom/>
      <diagonal/>
    </border>
    <border>
      <left style="dashed">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diagonal/>
    </border>
    <border>
      <left style="dashed">
        <color indexed="64"/>
      </left>
      <right style="medium">
        <color indexed="64"/>
      </right>
      <top style="thin">
        <color indexed="64"/>
      </top>
      <bottom/>
      <diagonal/>
    </border>
    <border>
      <left style="dashed">
        <color indexed="64"/>
      </left>
      <right style="medium">
        <color indexed="64"/>
      </right>
      <top style="dashed">
        <color indexed="64"/>
      </top>
      <bottom style="thin">
        <color indexed="64"/>
      </bottom>
      <diagonal/>
    </border>
    <border>
      <left style="dashed">
        <color indexed="64"/>
      </left>
      <right style="medium">
        <color indexed="64"/>
      </right>
      <top style="dashed">
        <color indexed="64"/>
      </top>
      <bottom/>
      <diagonal/>
    </border>
    <border>
      <left style="dashed">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diagonal/>
    </border>
    <border>
      <left style="dashed">
        <color indexed="64"/>
      </left>
      <right style="dashed">
        <color indexed="64"/>
      </right>
      <top/>
      <bottom style="thin">
        <color indexed="64"/>
      </bottom>
      <diagonal/>
    </border>
    <border>
      <left style="medium">
        <color indexed="64"/>
      </left>
      <right/>
      <top/>
      <bottom/>
      <diagonal/>
    </border>
    <border>
      <left style="medium">
        <color indexed="64"/>
      </left>
      <right style="dashed">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thin">
        <color indexed="64"/>
      </right>
      <top style="medium">
        <color indexed="64"/>
      </top>
      <bottom style="dotted">
        <color indexed="64"/>
      </bottom>
      <diagonal/>
    </border>
    <border>
      <left style="thin">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medium">
        <color indexed="64"/>
      </left>
      <right/>
      <top style="dashed">
        <color indexed="64"/>
      </top>
      <bottom style="thin">
        <color indexed="64"/>
      </bottom>
      <diagonal/>
    </border>
    <border>
      <left style="medium">
        <color indexed="64"/>
      </left>
      <right style="dashed">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dashed">
        <color indexed="64"/>
      </right>
      <top style="dashed">
        <color indexed="64"/>
      </top>
      <bottom/>
      <diagonal/>
    </border>
    <border>
      <left style="medium">
        <color indexed="64"/>
      </left>
      <right style="medium">
        <color indexed="64"/>
      </right>
      <top style="dashed">
        <color indexed="64"/>
      </top>
      <bottom/>
      <diagonal/>
    </border>
    <border>
      <left style="medium">
        <color indexed="64"/>
      </left>
      <right/>
      <top style="thin">
        <color indexed="64"/>
      </top>
      <bottom/>
      <diagonal/>
    </border>
    <border>
      <left style="medium">
        <color indexed="64"/>
      </left>
      <right style="dashed">
        <color indexed="64"/>
      </right>
      <top style="thin">
        <color indexed="64"/>
      </top>
      <bottom/>
      <diagonal/>
    </border>
    <border>
      <left style="medium">
        <color indexed="64"/>
      </left>
      <right style="medium">
        <color indexed="64"/>
      </right>
      <top style="thin">
        <color indexed="64"/>
      </top>
      <bottom/>
      <diagonal/>
    </border>
    <border>
      <left style="thin">
        <color indexed="64"/>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dashed">
        <color indexed="64"/>
      </left>
      <right style="dashed">
        <color indexed="64"/>
      </right>
      <top style="double">
        <color indexed="64"/>
      </top>
      <bottom style="dashed">
        <color indexed="64"/>
      </bottom>
      <diagonal/>
    </border>
    <border>
      <left style="thin">
        <color indexed="64"/>
      </left>
      <right style="dashed">
        <color indexed="64"/>
      </right>
      <top style="double">
        <color indexed="64"/>
      </top>
      <bottom style="dashed">
        <color indexed="64"/>
      </bottom>
      <diagonal/>
    </border>
    <border>
      <left style="dashed">
        <color indexed="64"/>
      </left>
      <right/>
      <top style="double">
        <color indexed="64"/>
      </top>
      <bottom style="dashed">
        <color indexed="64"/>
      </bottom>
      <diagonal/>
    </border>
    <border>
      <left style="dashed">
        <color indexed="64"/>
      </left>
      <right style="dashed">
        <color indexed="64"/>
      </right>
      <top style="double">
        <color indexed="64"/>
      </top>
      <bottom style="medium">
        <color indexed="64"/>
      </bottom>
      <diagonal/>
    </border>
    <border>
      <left style="thin">
        <color indexed="64"/>
      </left>
      <right style="dashed">
        <color indexed="64"/>
      </right>
      <top style="double">
        <color indexed="64"/>
      </top>
      <bottom style="medium">
        <color indexed="64"/>
      </bottom>
      <diagonal/>
    </border>
    <border>
      <left style="dashed">
        <color indexed="64"/>
      </left>
      <right/>
      <top style="double">
        <color indexed="64"/>
      </top>
      <bottom style="medium">
        <color indexed="64"/>
      </bottom>
      <diagonal/>
    </border>
    <border>
      <left style="medium">
        <color indexed="64"/>
      </left>
      <right style="dashed">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dashed">
        <color indexed="64"/>
      </right>
      <top style="double">
        <color indexed="64"/>
      </top>
      <bottom style="dashed">
        <color indexed="64"/>
      </bottom>
      <diagonal/>
    </border>
    <border>
      <left/>
      <right style="dashed">
        <color indexed="64"/>
      </right>
      <top style="double">
        <color indexed="64"/>
      </top>
      <bottom style="medium">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diagonal/>
    </border>
    <border>
      <left style="dashed">
        <color indexed="64"/>
      </left>
      <right/>
      <top style="double">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style="double">
        <color indexed="64"/>
      </top>
      <bottom style="dashed">
        <color indexed="64"/>
      </bottom>
      <diagonal/>
    </border>
    <border>
      <left style="medium">
        <color indexed="64"/>
      </left>
      <right style="dashed">
        <color indexed="64"/>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double">
        <color indexed="64"/>
      </top>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style="dashed">
        <color indexed="64"/>
      </top>
      <bottom style="double">
        <color indexed="64"/>
      </bottom>
      <diagonal/>
    </border>
    <border>
      <left/>
      <right style="dashed">
        <color indexed="64"/>
      </right>
      <top style="thin">
        <color indexed="64"/>
      </top>
      <bottom style="thin">
        <color indexed="64"/>
      </bottom>
      <diagonal/>
    </border>
    <border>
      <left/>
      <right style="dashed">
        <color indexed="64"/>
      </right>
      <top style="dashed">
        <color indexed="64"/>
      </top>
      <bottom style="double">
        <color indexed="64"/>
      </bottom>
      <diagonal/>
    </border>
    <border>
      <left/>
      <right style="dashed">
        <color indexed="64"/>
      </right>
      <top/>
      <bottom style="double">
        <color indexed="64"/>
      </bottom>
      <diagonal/>
    </border>
    <border>
      <left style="dashed">
        <color indexed="64"/>
      </left>
      <right style="dashed">
        <color indexed="64"/>
      </right>
      <top/>
      <bottom style="double">
        <color indexed="64"/>
      </bottom>
      <diagonal/>
    </border>
    <border>
      <left style="thin">
        <color indexed="64"/>
      </left>
      <right style="dashed">
        <color indexed="64"/>
      </right>
      <top/>
      <bottom style="double">
        <color indexed="64"/>
      </bottom>
      <diagonal/>
    </border>
    <border>
      <left style="dashed">
        <color indexed="64"/>
      </left>
      <right/>
      <top/>
      <bottom style="double">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right style="dashed">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ashed">
        <color indexed="64"/>
      </left>
      <right style="thin">
        <color indexed="64"/>
      </right>
      <top style="dashed">
        <color indexed="64"/>
      </top>
      <bottom style="double">
        <color indexed="64"/>
      </bottom>
      <diagonal/>
    </border>
    <border>
      <left style="dashed">
        <color indexed="64"/>
      </left>
      <right style="thin">
        <color indexed="64"/>
      </right>
      <top style="double">
        <color indexed="64"/>
      </top>
      <bottom/>
      <diagonal/>
    </border>
    <border>
      <left style="dashed">
        <color indexed="64"/>
      </left>
      <right style="thin">
        <color indexed="64"/>
      </right>
      <top style="double">
        <color indexed="64"/>
      </top>
      <bottom style="dashed">
        <color indexed="64"/>
      </bottom>
      <diagonal/>
    </border>
    <border>
      <left style="dashed">
        <color indexed="64"/>
      </left>
      <right style="medium">
        <color indexed="64"/>
      </right>
      <top style="double">
        <color indexed="64"/>
      </top>
      <bottom style="dash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ashed">
        <color indexed="64"/>
      </left>
      <right style="thin">
        <color indexed="64"/>
      </right>
      <top style="medium">
        <color indexed="64"/>
      </top>
      <bottom/>
      <diagonal/>
    </border>
    <border>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ashed">
        <color indexed="64"/>
      </left>
      <right style="thin">
        <color indexed="64"/>
      </right>
      <top style="double">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dashed">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style="thin">
        <color indexed="64"/>
      </right>
      <top style="dotted">
        <color indexed="64"/>
      </top>
      <bottom/>
      <diagonal/>
    </border>
    <border>
      <left style="thin">
        <color indexed="64"/>
      </left>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dashed">
        <color indexed="64"/>
      </left>
      <right style="medium">
        <color indexed="64"/>
      </right>
      <top style="thin">
        <color indexed="64"/>
      </top>
      <bottom style="thin">
        <color indexed="64"/>
      </bottom>
      <diagonal/>
    </border>
    <border>
      <left style="dotted">
        <color indexed="64"/>
      </left>
      <right style="thin">
        <color indexed="64"/>
      </right>
      <top/>
      <bottom style="dashed">
        <color indexed="64"/>
      </bottom>
      <diagonal/>
    </border>
    <border>
      <left style="dotted">
        <color indexed="64"/>
      </left>
      <right style="thin">
        <color indexed="64"/>
      </right>
      <top style="dashed">
        <color indexed="64"/>
      </top>
      <bottom style="dotted">
        <color indexed="64"/>
      </bottom>
      <diagonal/>
    </border>
    <border>
      <left style="medium">
        <color indexed="64"/>
      </left>
      <right style="dotted">
        <color indexed="64"/>
      </right>
      <top style="thin">
        <color indexed="64"/>
      </top>
      <bottom style="medium">
        <color indexed="64"/>
      </bottom>
      <diagonal/>
    </border>
    <border>
      <left/>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
      <left style="dashed">
        <color indexed="64"/>
      </left>
      <right/>
      <top/>
      <bottom style="medium">
        <color indexed="64"/>
      </bottom>
      <diagonal/>
    </border>
    <border>
      <left style="medium">
        <color indexed="64"/>
      </left>
      <right/>
      <top/>
      <bottom style="dashed">
        <color indexed="64"/>
      </bottom>
      <diagonal/>
    </border>
    <border>
      <left style="medium">
        <color indexed="64"/>
      </left>
      <right style="thin">
        <color indexed="64"/>
      </right>
      <top/>
      <bottom style="dashed">
        <color indexed="64"/>
      </bottom>
      <diagonal/>
    </border>
    <border>
      <left/>
      <right/>
      <top style="dashed">
        <color indexed="64"/>
      </top>
      <bottom style="medium">
        <color indexed="64"/>
      </bottom>
      <diagonal/>
    </border>
    <border>
      <left style="medium">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ck">
        <color rgb="FFFF0000"/>
      </left>
      <right style="dotted">
        <color indexed="64"/>
      </right>
      <top style="thick">
        <color rgb="FFFF0000"/>
      </top>
      <bottom style="thick">
        <color rgb="FFFF0000"/>
      </bottom>
      <diagonal/>
    </border>
    <border>
      <left/>
      <right style="dashed">
        <color indexed="64"/>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style="medium">
        <color indexed="64"/>
      </left>
      <right style="dotted">
        <color indexed="64"/>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s>
  <cellStyleXfs count="3">
    <xf numFmtId="0" fontId="0" fillId="0" borderId="0">
      <alignment vertical="center"/>
    </xf>
    <xf numFmtId="0" fontId="1" fillId="0" borderId="0">
      <alignment vertical="center"/>
    </xf>
    <xf numFmtId="0" fontId="1" fillId="0" borderId="0"/>
  </cellStyleXfs>
  <cellXfs count="1063">
    <xf numFmtId="0" fontId="0" fillId="0" borderId="0" xfId="0">
      <alignment vertical="center"/>
    </xf>
    <xf numFmtId="0" fontId="13" fillId="0" borderId="0" xfId="0" applyFont="1">
      <alignment vertical="center"/>
    </xf>
    <xf numFmtId="0" fontId="0" fillId="0" borderId="1" xfId="0" applyBorder="1">
      <alignment vertical="center"/>
    </xf>
    <xf numFmtId="0" fontId="8" fillId="0" borderId="0" xfId="0" applyFont="1">
      <alignment vertical="center"/>
    </xf>
    <xf numFmtId="0" fontId="8" fillId="2" borderId="2" xfId="0" applyFont="1" applyFill="1" applyBorder="1" applyProtection="1">
      <alignment vertical="center"/>
      <protection locked="0"/>
    </xf>
    <xf numFmtId="0" fontId="9" fillId="0" borderId="3" xfId="0" applyFont="1" applyBorder="1" applyProtection="1">
      <alignment vertical="center"/>
      <protection locked="0"/>
    </xf>
    <xf numFmtId="0" fontId="9" fillId="0" borderId="4" xfId="0" applyFont="1" applyBorder="1" applyProtection="1">
      <alignment vertical="center"/>
      <protection locked="0"/>
    </xf>
    <xf numFmtId="0" fontId="8" fillId="2" borderId="5" xfId="0" applyFont="1" applyFill="1" applyBorder="1" applyProtection="1">
      <alignment vertical="center"/>
      <protection locked="0"/>
    </xf>
    <xf numFmtId="0" fontId="9" fillId="0" borderId="6" xfId="0" applyFont="1" applyBorder="1" applyProtection="1">
      <alignment vertical="center"/>
      <protection locked="0"/>
    </xf>
    <xf numFmtId="0" fontId="9" fillId="0" borderId="7" xfId="0" applyFont="1" applyBorder="1" applyProtection="1">
      <alignment vertical="center"/>
      <protection locked="0"/>
    </xf>
    <xf numFmtId="0" fontId="8" fillId="0" borderId="2" xfId="0" applyFont="1" applyBorder="1" applyProtection="1">
      <alignment vertical="center"/>
      <protection locked="0"/>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8" fillId="0" borderId="5" xfId="0" applyFont="1" applyBorder="1" applyProtection="1">
      <alignment vertical="center"/>
      <protection locked="0"/>
    </xf>
    <xf numFmtId="0" fontId="8" fillId="0" borderId="11" xfId="0" applyFont="1" applyBorder="1" applyProtection="1">
      <alignment vertical="center"/>
      <protection locked="0"/>
    </xf>
    <xf numFmtId="0" fontId="8" fillId="2" borderId="12" xfId="0" applyFont="1" applyFill="1" applyBorder="1" applyProtection="1">
      <alignment vertical="center"/>
    </xf>
    <xf numFmtId="0" fontId="8" fillId="2" borderId="13" xfId="0" applyFont="1" applyFill="1" applyBorder="1" applyProtection="1">
      <alignment vertical="center"/>
    </xf>
    <xf numFmtId="0" fontId="8" fillId="0" borderId="13" xfId="0" applyFont="1" applyBorder="1" applyAlignment="1" applyProtection="1">
      <alignment horizontal="center" vertical="center" textRotation="255"/>
    </xf>
    <xf numFmtId="0" fontId="8" fillId="3" borderId="14" xfId="0" applyFont="1" applyFill="1" applyBorder="1" applyProtection="1">
      <alignment vertical="center"/>
    </xf>
    <xf numFmtId="0" fontId="8" fillId="0" borderId="12" xfId="0" applyFont="1" applyBorder="1" applyProtection="1">
      <alignment vertical="center"/>
    </xf>
    <xf numFmtId="0" fontId="4" fillId="0" borderId="15" xfId="0" applyFont="1" applyBorder="1" applyProtection="1">
      <alignment vertical="center"/>
    </xf>
    <xf numFmtId="0" fontId="4" fillId="0" borderId="12" xfId="0" applyFont="1" applyBorder="1" applyProtection="1">
      <alignment vertical="center"/>
    </xf>
    <xf numFmtId="0" fontId="8" fillId="0" borderId="2" xfId="0" applyFont="1" applyFill="1" applyBorder="1" applyProtection="1">
      <alignment vertical="center"/>
    </xf>
    <xf numFmtId="0" fontId="9" fillId="0" borderId="16" xfId="0" applyFont="1" applyBorder="1" applyProtection="1">
      <alignment vertical="center"/>
      <protection locked="0"/>
    </xf>
    <xf numFmtId="0" fontId="3" fillId="0" borderId="2" xfId="0" applyFont="1" applyBorder="1" applyProtection="1">
      <alignment vertical="center"/>
    </xf>
    <xf numFmtId="0" fontId="8" fillId="2" borderId="17" xfId="0" applyFont="1" applyFill="1" applyBorder="1" applyProtection="1">
      <alignment vertical="center"/>
      <protection locked="0"/>
    </xf>
    <xf numFmtId="0" fontId="8" fillId="0" borderId="17" xfId="0" applyFont="1" applyBorder="1" applyProtection="1">
      <alignment vertical="center"/>
      <protection locked="0"/>
    </xf>
    <xf numFmtId="0" fontId="8" fillId="0" borderId="18" xfId="0" applyFont="1" applyBorder="1" applyProtection="1">
      <alignment vertical="center"/>
      <protection locked="0"/>
    </xf>
    <xf numFmtId="0" fontId="9" fillId="0" borderId="19" xfId="0" applyFont="1" applyBorder="1" applyProtection="1">
      <alignment vertical="center"/>
      <protection locked="0"/>
    </xf>
    <xf numFmtId="0" fontId="6" fillId="0" borderId="20" xfId="0" applyFont="1" applyFill="1" applyBorder="1" applyProtection="1">
      <alignment vertical="center"/>
    </xf>
    <xf numFmtId="0" fontId="8" fillId="0" borderId="21" xfId="0" applyFont="1" applyBorder="1" applyProtection="1">
      <alignment vertical="center"/>
    </xf>
    <xf numFmtId="0" fontId="6" fillId="0" borderId="22" xfId="0" applyFont="1" applyFill="1" applyBorder="1" applyProtection="1">
      <alignment vertical="center"/>
    </xf>
    <xf numFmtId="0" fontId="0" fillId="0" borderId="0" xfId="0" applyBorder="1" applyAlignment="1">
      <alignment horizontal="center" vertical="center"/>
    </xf>
    <xf numFmtId="0" fontId="0" fillId="0" borderId="0" xfId="0" applyBorder="1" applyAlignment="1">
      <alignment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0" fontId="8" fillId="2" borderId="15" xfId="0" applyFont="1" applyFill="1" applyBorder="1" applyProtection="1">
      <alignment vertical="center"/>
    </xf>
    <xf numFmtId="0" fontId="8" fillId="2" borderId="23" xfId="0" applyFont="1" applyFill="1" applyBorder="1" applyProtection="1">
      <alignment vertical="center"/>
    </xf>
    <xf numFmtId="0" fontId="8" fillId="0" borderId="0" xfId="0" applyFont="1" applyAlignment="1">
      <alignment horizontal="center" vertical="center"/>
    </xf>
    <xf numFmtId="0" fontId="8" fillId="2" borderId="24" xfId="0" applyFont="1" applyFill="1" applyBorder="1" applyProtection="1">
      <alignment vertical="center"/>
    </xf>
    <xf numFmtId="0" fontId="8" fillId="2" borderId="25" xfId="0" applyFont="1" applyFill="1" applyBorder="1" applyProtection="1">
      <alignment vertical="center"/>
    </xf>
    <xf numFmtId="0" fontId="8" fillId="0" borderId="23" xfId="0" applyFont="1" applyBorder="1" applyProtection="1">
      <alignment vertical="center"/>
    </xf>
    <xf numFmtId="0" fontId="9" fillId="0" borderId="0" xfId="0" applyFont="1">
      <alignment vertical="center"/>
    </xf>
    <xf numFmtId="0" fontId="17" fillId="0" borderId="0" xfId="0" applyFont="1">
      <alignment vertical="center"/>
    </xf>
    <xf numFmtId="0" fontId="17" fillId="0" borderId="0" xfId="0" applyFont="1" applyFill="1">
      <alignment vertical="center"/>
    </xf>
    <xf numFmtId="0" fontId="8" fillId="0" borderId="5" xfId="0" applyFont="1" applyBorder="1" applyAlignment="1" applyProtection="1">
      <alignment horizontal="center" vertical="center"/>
    </xf>
    <xf numFmtId="0" fontId="8" fillId="0" borderId="26" xfId="0" applyFont="1" applyBorder="1" applyAlignment="1" applyProtection="1">
      <alignment horizontal="center" vertical="center" textRotation="255"/>
    </xf>
    <xf numFmtId="0" fontId="8" fillId="3" borderId="27" xfId="0" applyFont="1" applyFill="1" applyBorder="1" applyProtection="1">
      <alignment vertical="center"/>
    </xf>
    <xf numFmtId="0" fontId="8" fillId="3" borderId="28" xfId="0" applyFont="1" applyFill="1" applyBorder="1" applyProtection="1">
      <alignment vertical="center"/>
    </xf>
    <xf numFmtId="0" fontId="16" fillId="0" borderId="29" xfId="0" applyFont="1" applyBorder="1" applyProtection="1">
      <alignment vertical="center"/>
    </xf>
    <xf numFmtId="0" fontId="16" fillId="0" borderId="30" xfId="0" applyFont="1" applyBorder="1" applyProtection="1">
      <alignment vertical="center"/>
    </xf>
    <xf numFmtId="0" fontId="16" fillId="0" borderId="31" xfId="0" applyFont="1" applyBorder="1" applyProtection="1">
      <alignment vertical="center"/>
    </xf>
    <xf numFmtId="0" fontId="8" fillId="0" borderId="2" xfId="0" applyFont="1" applyBorder="1" applyProtection="1">
      <alignment vertical="center"/>
    </xf>
    <xf numFmtId="0" fontId="4" fillId="0" borderId="32" xfId="0" applyFont="1" applyBorder="1" applyProtection="1">
      <alignment vertical="center"/>
    </xf>
    <xf numFmtId="0" fontId="4" fillId="0" borderId="2" xfId="0" applyFont="1" applyBorder="1" applyProtection="1">
      <alignment vertical="center"/>
    </xf>
    <xf numFmtId="0" fontId="16" fillId="0" borderId="33" xfId="0" applyFont="1" applyBorder="1" applyProtection="1">
      <alignment vertical="center"/>
    </xf>
    <xf numFmtId="0" fontId="16" fillId="0" borderId="34" xfId="0" applyFont="1" applyBorder="1" applyProtection="1">
      <alignment vertical="center"/>
    </xf>
    <xf numFmtId="0" fontId="8" fillId="0" borderId="35" xfId="0" applyFont="1" applyBorder="1" applyProtection="1">
      <alignment vertical="center"/>
    </xf>
    <xf numFmtId="0" fontId="8" fillId="0" borderId="24" xfId="0" applyFont="1" applyBorder="1" applyProtection="1">
      <alignment vertical="center"/>
    </xf>
    <xf numFmtId="0" fontId="8" fillId="0" borderId="33" xfId="0" applyFont="1" applyBorder="1" applyProtection="1">
      <alignment vertical="center"/>
    </xf>
    <xf numFmtId="0" fontId="8" fillId="0" borderId="22" xfId="0" applyFont="1" applyBorder="1" applyProtection="1">
      <alignment vertical="center"/>
    </xf>
    <xf numFmtId="0" fontId="16" fillId="0" borderId="26" xfId="0" applyFont="1" applyBorder="1" applyProtection="1">
      <alignment vertical="center"/>
    </xf>
    <xf numFmtId="0" fontId="9" fillId="0" borderId="29" xfId="0" applyFont="1" applyBorder="1" applyProtection="1">
      <alignment vertical="center"/>
    </xf>
    <xf numFmtId="0" fontId="16" fillId="0" borderId="36" xfId="0" applyFont="1" applyBorder="1" applyProtection="1">
      <alignment vertical="center"/>
    </xf>
    <xf numFmtId="0" fontId="16" fillId="0" borderId="37" xfId="0" applyFont="1" applyBorder="1" applyProtection="1">
      <alignment vertical="center"/>
    </xf>
    <xf numFmtId="0" fontId="3" fillId="0" borderId="22" xfId="0" applyFont="1" applyFill="1" applyBorder="1" applyProtection="1">
      <alignment vertical="center"/>
    </xf>
    <xf numFmtId="0" fontId="8" fillId="0" borderId="17" xfId="0" applyFont="1" applyBorder="1" applyProtection="1">
      <alignment vertical="center"/>
    </xf>
    <xf numFmtId="0" fontId="10" fillId="0" borderId="29" xfId="0" applyFont="1" applyBorder="1" applyProtection="1">
      <alignment vertical="center"/>
    </xf>
    <xf numFmtId="0" fontId="8" fillId="0" borderId="29" xfId="0" applyFont="1" applyFill="1" applyBorder="1" applyProtection="1">
      <alignment vertical="center"/>
    </xf>
    <xf numFmtId="0" fontId="0" fillId="0" borderId="35" xfId="0" applyBorder="1" applyProtection="1">
      <alignment vertical="center"/>
    </xf>
    <xf numFmtId="0" fontId="0" fillId="0" borderId="24" xfId="0" applyBorder="1" applyProtection="1">
      <alignment vertical="center"/>
    </xf>
    <xf numFmtId="0" fontId="17" fillId="0" borderId="33" xfId="0" applyFont="1" applyBorder="1" applyProtection="1">
      <alignment vertical="center"/>
    </xf>
    <xf numFmtId="0" fontId="16" fillId="0" borderId="25" xfId="0" applyFont="1" applyBorder="1" applyProtection="1">
      <alignment vertical="center"/>
    </xf>
    <xf numFmtId="0" fontId="8" fillId="0" borderId="38" xfId="0" applyFont="1" applyBorder="1" applyProtection="1">
      <alignment vertical="center"/>
    </xf>
    <xf numFmtId="0" fontId="16" fillId="0" borderId="23" xfId="0" applyFont="1" applyBorder="1" applyProtection="1">
      <alignment vertical="center"/>
    </xf>
    <xf numFmtId="0" fontId="9" fillId="0" borderId="33" xfId="0" applyFont="1" applyBorder="1" applyProtection="1">
      <alignment vertical="center"/>
    </xf>
    <xf numFmtId="0" fontId="3" fillId="0" borderId="2" xfId="0" applyFont="1" applyFill="1" applyBorder="1" applyProtection="1">
      <alignment vertical="center"/>
    </xf>
    <xf numFmtId="0" fontId="3" fillId="0" borderId="32" xfId="0" applyFont="1" applyFill="1" applyBorder="1" applyProtection="1">
      <alignment vertical="center"/>
    </xf>
    <xf numFmtId="0" fontId="0" fillId="0" borderId="33" xfId="0" applyBorder="1" applyProtection="1">
      <alignment vertical="center"/>
    </xf>
    <xf numFmtId="0" fontId="9" fillId="3" borderId="28" xfId="0" applyFont="1" applyFill="1" applyBorder="1" applyProtection="1">
      <alignment vertical="center"/>
    </xf>
    <xf numFmtId="0" fontId="8" fillId="0" borderId="32" xfId="0" applyFont="1" applyBorder="1" applyProtection="1">
      <alignment vertical="center"/>
    </xf>
    <xf numFmtId="0" fontId="10" fillId="0" borderId="31" xfId="0" applyFont="1" applyBorder="1" applyProtection="1">
      <alignment vertical="center"/>
    </xf>
    <xf numFmtId="0" fontId="3" fillId="0" borderId="39" xfId="0" applyFont="1" applyBorder="1" applyProtection="1">
      <alignment vertical="center"/>
    </xf>
    <xf numFmtId="0" fontId="18" fillId="0" borderId="36" xfId="0" applyFont="1" applyBorder="1" applyProtection="1">
      <alignment vertical="center"/>
    </xf>
    <xf numFmtId="0" fontId="8" fillId="0" borderId="20" xfId="0" applyFont="1" applyBorder="1" applyProtection="1">
      <alignment vertical="center"/>
    </xf>
    <xf numFmtId="0" fontId="3" fillId="0" borderId="21" xfId="0" applyFont="1" applyBorder="1" applyProtection="1">
      <alignment vertical="center"/>
    </xf>
    <xf numFmtId="0" fontId="18" fillId="0" borderId="34" xfId="0" applyFont="1" applyBorder="1" applyProtection="1">
      <alignment vertical="center"/>
    </xf>
    <xf numFmtId="0" fontId="3" fillId="0" borderId="23" xfId="0" applyFont="1" applyBorder="1" applyProtection="1">
      <alignment vertical="center"/>
    </xf>
    <xf numFmtId="0" fontId="18" fillId="0" borderId="30" xfId="0" applyFont="1" applyBorder="1" applyProtection="1">
      <alignment vertical="center"/>
    </xf>
    <xf numFmtId="0" fontId="6" fillId="4" borderId="35" xfId="0" applyFont="1" applyFill="1" applyBorder="1" applyProtection="1">
      <alignment vertical="center"/>
    </xf>
    <xf numFmtId="0" fontId="8" fillId="0" borderId="11" xfId="0" applyFont="1" applyBorder="1" applyAlignment="1" applyProtection="1">
      <alignment horizontal="center" vertical="center"/>
    </xf>
    <xf numFmtId="0" fontId="8" fillId="3" borderId="40" xfId="0" applyFont="1" applyFill="1" applyBorder="1" applyProtection="1">
      <alignment vertical="center"/>
    </xf>
    <xf numFmtId="0" fontId="8" fillId="0" borderId="41" xfId="0" applyFont="1" applyBorder="1" applyProtection="1">
      <alignment vertical="center"/>
    </xf>
    <xf numFmtId="0" fontId="8" fillId="0" borderId="42" xfId="0" applyFont="1" applyBorder="1" applyProtection="1">
      <alignment vertical="center"/>
    </xf>
    <xf numFmtId="0" fontId="8" fillId="0" borderId="18" xfId="0" applyFont="1" applyBorder="1" applyProtection="1">
      <alignment vertical="center"/>
    </xf>
    <xf numFmtId="0" fontId="11" fillId="0" borderId="36" xfId="0" applyFont="1" applyBorder="1" applyProtection="1">
      <alignment vertical="center"/>
    </xf>
    <xf numFmtId="0" fontId="8" fillId="0" borderId="43" xfId="0" applyFont="1" applyBorder="1" applyProtection="1">
      <alignment vertical="center"/>
    </xf>
    <xf numFmtId="0" fontId="11" fillId="0" borderId="34" xfId="0" applyFont="1" applyBorder="1" applyProtection="1">
      <alignment vertical="center"/>
    </xf>
    <xf numFmtId="0" fontId="11" fillId="0" borderId="30" xfId="0" applyFont="1" applyBorder="1" applyProtection="1">
      <alignment vertical="center"/>
    </xf>
    <xf numFmtId="0" fontId="8" fillId="0" borderId="44" xfId="0" applyFont="1" applyBorder="1" applyProtection="1">
      <alignment vertical="center"/>
    </xf>
    <xf numFmtId="0" fontId="9" fillId="0" borderId="30" xfId="0" applyFont="1" applyBorder="1" applyProtection="1">
      <alignment vertical="center"/>
    </xf>
    <xf numFmtId="0" fontId="8" fillId="0" borderId="45" xfId="0" applyFont="1" applyBorder="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8" fillId="0" borderId="0" xfId="0" applyFont="1" applyAlignment="1" applyProtection="1">
      <alignment horizontal="center" vertical="center"/>
    </xf>
    <xf numFmtId="0" fontId="8" fillId="0" borderId="46" xfId="0" applyFont="1" applyBorder="1" applyAlignment="1" applyProtection="1">
      <alignment horizontal="center" vertical="center"/>
    </xf>
    <xf numFmtId="0" fontId="22" fillId="0" borderId="6" xfId="0" applyFont="1" applyBorder="1" applyAlignment="1" applyProtection="1">
      <alignment horizontal="center" vertical="center" textRotation="255"/>
    </xf>
    <xf numFmtId="0" fontId="22" fillId="0" borderId="7" xfId="0" applyFont="1" applyBorder="1" applyAlignment="1" applyProtection="1">
      <alignment horizontal="center" vertical="center" textRotation="255"/>
    </xf>
    <xf numFmtId="0" fontId="5" fillId="3" borderId="47" xfId="0" applyFont="1" applyFill="1" applyBorder="1" applyProtection="1">
      <alignment vertical="center"/>
    </xf>
    <xf numFmtId="0" fontId="8" fillId="3" borderId="49" xfId="0" applyFont="1" applyFill="1" applyBorder="1" applyAlignment="1" applyProtection="1">
      <alignment horizontal="center" vertical="center"/>
    </xf>
    <xf numFmtId="0" fontId="8" fillId="3" borderId="49" xfId="0" applyFont="1" applyFill="1" applyBorder="1" applyProtection="1">
      <alignment vertical="center"/>
    </xf>
    <xf numFmtId="0" fontId="8" fillId="0" borderId="45" xfId="0" applyFont="1" applyFill="1" applyBorder="1" applyProtection="1">
      <alignment vertical="center"/>
    </xf>
    <xf numFmtId="0" fontId="1" fillId="0" borderId="0" xfId="0" applyFont="1">
      <alignment vertical="center"/>
    </xf>
    <xf numFmtId="0" fontId="1" fillId="0" borderId="0" xfId="0" applyFont="1" applyProtection="1">
      <alignment vertical="center"/>
    </xf>
    <xf numFmtId="0" fontId="8" fillId="0" borderId="45" xfId="0" applyFont="1" applyBorder="1" applyProtection="1">
      <alignment vertical="center"/>
    </xf>
    <xf numFmtId="0" fontId="27" fillId="0" borderId="0" xfId="0" applyFont="1">
      <alignment vertical="center"/>
    </xf>
    <xf numFmtId="0" fontId="8" fillId="2" borderId="39" xfId="0" applyFont="1" applyFill="1" applyBorder="1" applyProtection="1">
      <alignment vertical="center"/>
    </xf>
    <xf numFmtId="0" fontId="8" fillId="4" borderId="45" xfId="0" applyFont="1" applyFill="1" applyBorder="1" applyAlignment="1" applyProtection="1">
      <alignment horizontal="center" vertical="center"/>
    </xf>
    <xf numFmtId="0" fontId="8" fillId="6" borderId="50" xfId="0" applyFont="1" applyFill="1" applyBorder="1" applyAlignment="1" applyProtection="1">
      <alignment horizontal="center" vertical="center"/>
    </xf>
    <xf numFmtId="0" fontId="8" fillId="4" borderId="45" xfId="0" applyFont="1" applyFill="1" applyBorder="1" applyProtection="1">
      <alignment vertical="center"/>
    </xf>
    <xf numFmtId="0" fontId="8" fillId="6" borderId="50" xfId="0" applyFont="1" applyFill="1" applyBorder="1" applyProtection="1">
      <alignment vertical="center"/>
    </xf>
    <xf numFmtId="0" fontId="8" fillId="0" borderId="45" xfId="0" applyFont="1" applyFill="1" applyBorder="1" applyAlignment="1" applyProtection="1">
      <alignment horizontal="center" vertical="center"/>
    </xf>
    <xf numFmtId="0" fontId="8" fillId="3" borderId="51" xfId="0" applyFont="1" applyFill="1" applyBorder="1" applyProtection="1">
      <alignment vertical="center"/>
    </xf>
    <xf numFmtId="0" fontId="8" fillId="0" borderId="36" xfId="0" applyFont="1" applyBorder="1" applyProtection="1">
      <alignment vertical="center"/>
    </xf>
    <xf numFmtId="0" fontId="8" fillId="4" borderId="36" xfId="0" applyFont="1" applyFill="1" applyBorder="1" applyProtection="1">
      <alignment vertical="center"/>
    </xf>
    <xf numFmtId="0" fontId="8" fillId="6" borderId="52" xfId="0" applyFont="1" applyFill="1" applyBorder="1" applyProtection="1">
      <alignment vertical="center"/>
    </xf>
    <xf numFmtId="0" fontId="8" fillId="0" borderId="36" xfId="0" applyFont="1" applyFill="1" applyBorder="1" applyProtection="1">
      <alignment vertical="center"/>
    </xf>
    <xf numFmtId="0" fontId="8" fillId="3" borderId="51" xfId="0" applyFont="1" applyFill="1" applyBorder="1" applyAlignment="1" applyProtection="1">
      <alignment horizontal="center" vertical="center"/>
    </xf>
    <xf numFmtId="0" fontId="8" fillId="0" borderId="36" xfId="0" applyFont="1" applyBorder="1" applyAlignment="1" applyProtection="1">
      <alignment horizontal="center" vertical="center"/>
    </xf>
    <xf numFmtId="0" fontId="8" fillId="4" borderId="36" xfId="0" applyFont="1" applyFill="1" applyBorder="1" applyAlignment="1" applyProtection="1">
      <alignment horizontal="center" vertical="center"/>
    </xf>
    <xf numFmtId="0" fontId="8" fillId="6" borderId="52"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3" borderId="53" xfId="0" applyFont="1" applyFill="1" applyBorder="1" applyProtection="1">
      <alignment vertical="center"/>
    </xf>
    <xf numFmtId="0" fontId="8" fillId="0" borderId="1" xfId="0" applyFont="1" applyBorder="1" applyProtection="1">
      <alignment vertical="center"/>
    </xf>
    <xf numFmtId="0" fontId="8" fillId="4" borderId="1" xfId="0" applyFont="1" applyFill="1" applyBorder="1" applyProtection="1">
      <alignment vertical="center"/>
    </xf>
    <xf numFmtId="0" fontId="8" fillId="6" borderId="54" xfId="0" applyFont="1" applyFill="1" applyBorder="1" applyProtection="1">
      <alignment vertical="center"/>
    </xf>
    <xf numFmtId="0" fontId="8" fillId="0" borderId="1" xfId="0" applyFont="1" applyFill="1" applyBorder="1" applyProtection="1">
      <alignment vertical="center"/>
    </xf>
    <xf numFmtId="0" fontId="8" fillId="3" borderId="53"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4" borderId="1" xfId="0" applyFont="1" applyFill="1" applyBorder="1" applyAlignment="1" applyProtection="1">
      <alignment horizontal="center" vertical="center"/>
    </xf>
    <xf numFmtId="0" fontId="8" fillId="6" borderId="5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3" borderId="55" xfId="0" applyFont="1" applyFill="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10" fillId="0" borderId="3" xfId="0" applyFont="1" applyBorder="1" applyProtection="1">
      <alignment vertical="center"/>
      <protection locked="0"/>
    </xf>
    <xf numFmtId="0" fontId="0" fillId="0" borderId="4" xfId="0" applyBorder="1" applyProtection="1">
      <alignment vertical="center"/>
      <protection locked="0"/>
    </xf>
    <xf numFmtId="0" fontId="9" fillId="3" borderId="55" xfId="0" applyFont="1" applyFill="1" applyBorder="1" applyProtection="1">
      <alignment vertical="center"/>
      <protection locked="0"/>
    </xf>
    <xf numFmtId="0" fontId="10" fillId="0" borderId="9" xfId="0" applyFont="1" applyBorder="1" applyProtection="1">
      <alignment vertical="center"/>
      <protection locked="0"/>
    </xf>
    <xf numFmtId="0" fontId="9" fillId="0" borderId="3" xfId="0" applyFont="1" applyFill="1" applyBorder="1" applyProtection="1">
      <alignment vertical="center"/>
      <protection locked="0"/>
    </xf>
    <xf numFmtId="0" fontId="11" fillId="0" borderId="16" xfId="0" applyFont="1" applyBorder="1" applyProtection="1">
      <alignment vertical="center"/>
      <protection locked="0"/>
    </xf>
    <xf numFmtId="0" fontId="11" fillId="0" borderId="19" xfId="0" applyFont="1" applyBorder="1" applyProtection="1">
      <alignment vertical="center"/>
      <protection locked="0"/>
    </xf>
    <xf numFmtId="0" fontId="11" fillId="0" borderId="8" xfId="0" applyFont="1" applyBorder="1" applyProtection="1">
      <alignment vertical="center"/>
      <protection locked="0"/>
    </xf>
    <xf numFmtId="0" fontId="8" fillId="3" borderId="56" xfId="0" applyFont="1" applyFill="1" applyBorder="1" applyProtection="1">
      <alignment vertical="center"/>
      <protection locked="0"/>
    </xf>
    <xf numFmtId="0" fontId="10" fillId="0" borderId="57" xfId="0" applyFont="1" applyBorder="1" applyProtection="1">
      <alignment vertical="center"/>
      <protection locked="0"/>
    </xf>
    <xf numFmtId="0" fontId="10" fillId="0" borderId="58" xfId="0" applyFont="1" applyBorder="1" applyProtection="1">
      <alignment vertical="center"/>
      <protection locked="0"/>
    </xf>
    <xf numFmtId="0" fontId="11" fillId="0" borderId="59" xfId="0" applyFont="1" applyBorder="1" applyProtection="1">
      <alignment vertical="center"/>
      <protection locked="0"/>
    </xf>
    <xf numFmtId="0" fontId="11" fillId="0" borderId="60" xfId="0" applyFont="1" applyBorder="1" applyProtection="1">
      <alignment vertical="center"/>
      <protection locked="0"/>
    </xf>
    <xf numFmtId="0" fontId="11" fillId="0" borderId="61" xfId="0" applyFont="1" applyBorder="1" applyProtection="1">
      <alignment vertical="center"/>
      <protection locked="0"/>
    </xf>
    <xf numFmtId="0" fontId="9" fillId="0" borderId="58" xfId="0" applyFont="1" applyBorder="1" applyProtection="1">
      <alignment vertical="center"/>
      <protection locked="0"/>
    </xf>
    <xf numFmtId="0" fontId="9" fillId="0" borderId="62" xfId="0" applyFont="1" applyBorder="1" applyProtection="1">
      <alignment vertical="center"/>
      <protection locked="0"/>
    </xf>
    <xf numFmtId="0" fontId="9" fillId="0" borderId="63" xfId="0" applyFont="1" applyBorder="1" applyProtection="1">
      <alignment vertical="center"/>
      <protection locked="0"/>
    </xf>
    <xf numFmtId="0" fontId="9" fillId="0" borderId="61" xfId="0" applyFont="1" applyBorder="1" applyProtection="1">
      <alignment vertical="center"/>
      <protection locked="0"/>
    </xf>
    <xf numFmtId="0" fontId="8" fillId="0" borderId="1" xfId="0" applyFont="1" applyBorder="1" applyAlignment="1">
      <alignment horizontal="center" vertical="center"/>
    </xf>
    <xf numFmtId="0" fontId="27" fillId="0" borderId="59" xfId="0" applyFont="1" applyBorder="1">
      <alignment vertical="center"/>
    </xf>
    <xf numFmtId="0" fontId="8" fillId="0" borderId="59" xfId="0" applyFont="1" applyBorder="1" applyAlignment="1">
      <alignment horizontal="center" vertical="center"/>
    </xf>
    <xf numFmtId="0" fontId="8" fillId="7" borderId="50" xfId="0" applyFont="1" applyFill="1" applyBorder="1" applyProtection="1">
      <alignment vertical="center"/>
    </xf>
    <xf numFmtId="0" fontId="8" fillId="7" borderId="52" xfId="0" applyFont="1" applyFill="1" applyBorder="1" applyProtection="1">
      <alignment vertical="center"/>
    </xf>
    <xf numFmtId="0" fontId="8" fillId="7" borderId="54" xfId="0" applyFont="1" applyFill="1" applyBorder="1" applyProtection="1">
      <alignment vertical="center"/>
    </xf>
    <xf numFmtId="0" fontId="8" fillId="7" borderId="50" xfId="0" applyFont="1" applyFill="1" applyBorder="1" applyAlignment="1" applyProtection="1">
      <alignment horizontal="center" vertical="center"/>
    </xf>
    <xf numFmtId="0" fontId="8" fillId="7" borderId="52" xfId="0" applyFont="1" applyFill="1" applyBorder="1" applyAlignment="1" applyProtection="1">
      <alignment horizontal="center" vertical="center"/>
    </xf>
    <xf numFmtId="0" fontId="8" fillId="7" borderId="54" xfId="0" applyFont="1" applyFill="1" applyBorder="1" applyAlignment="1" applyProtection="1">
      <alignment horizontal="center" vertical="center"/>
    </xf>
    <xf numFmtId="0" fontId="8" fillId="0" borderId="59" xfId="0" applyFont="1" applyBorder="1" applyAlignment="1" applyProtection="1">
      <alignment horizontal="center" vertical="center"/>
    </xf>
    <xf numFmtId="0" fontId="8" fillId="0" borderId="59" xfId="0" applyFont="1" applyBorder="1" applyProtection="1">
      <alignment vertical="center"/>
    </xf>
    <xf numFmtId="0" fontId="6" fillId="4" borderId="38" xfId="0" applyFont="1" applyFill="1" applyBorder="1" applyAlignment="1" applyProtection="1">
      <alignment vertical="center" shrinkToFit="1"/>
    </xf>
    <xf numFmtId="0" fontId="6" fillId="4" borderId="22" xfId="0" applyFont="1" applyFill="1" applyBorder="1" applyAlignment="1" applyProtection="1">
      <alignment vertical="center" shrinkToFit="1"/>
    </xf>
    <xf numFmtId="0" fontId="16" fillId="0" borderId="12" xfId="0" applyFont="1" applyBorder="1" applyProtection="1">
      <alignment vertical="center"/>
    </xf>
    <xf numFmtId="0" fontId="8" fillId="2" borderId="35" xfId="0" applyFont="1" applyFill="1" applyBorder="1" applyProtection="1">
      <alignment vertical="center"/>
      <protection locked="0"/>
    </xf>
    <xf numFmtId="0" fontId="8" fillId="2" borderId="65" xfId="0" applyFont="1" applyFill="1" applyBorder="1" applyProtection="1">
      <alignment vertical="center"/>
    </xf>
    <xf numFmtId="0" fontId="8" fillId="0" borderId="2" xfId="0" applyFont="1" applyFill="1" applyBorder="1" applyProtection="1">
      <alignment vertical="center"/>
      <protection locked="0"/>
    </xf>
    <xf numFmtId="0" fontId="16" fillId="0" borderId="29" xfId="0" applyFont="1" applyFill="1" applyBorder="1" applyProtection="1">
      <alignment vertical="center"/>
    </xf>
    <xf numFmtId="0" fontId="9" fillId="0" borderId="58" xfId="0" applyFont="1" applyFill="1" applyBorder="1" applyProtection="1">
      <alignment vertical="center"/>
      <protection locked="0"/>
    </xf>
    <xf numFmtId="0" fontId="8" fillId="2" borderId="20" xfId="0" applyFont="1" applyFill="1" applyBorder="1" applyProtection="1">
      <alignment vertical="center"/>
      <protection locked="0"/>
    </xf>
    <xf numFmtId="0" fontId="8" fillId="2" borderId="21" xfId="0" applyFont="1" applyFill="1" applyBorder="1" applyProtection="1">
      <alignment vertical="center"/>
    </xf>
    <xf numFmtId="0" fontId="20" fillId="4" borderId="66" xfId="0" applyFont="1" applyFill="1" applyBorder="1" applyAlignment="1" applyProtection="1">
      <alignment horizontal="center" vertical="center"/>
    </xf>
    <xf numFmtId="0" fontId="8" fillId="0" borderId="67" xfId="0" applyFont="1" applyFill="1" applyBorder="1" applyProtection="1">
      <alignment vertical="center"/>
    </xf>
    <xf numFmtId="0" fontId="8" fillId="0" borderId="31" xfId="0" applyFont="1" applyFill="1" applyBorder="1" applyProtection="1">
      <alignment vertical="center"/>
    </xf>
    <xf numFmtId="0" fontId="8" fillId="0" borderId="68" xfId="0" applyFont="1" applyFill="1" applyBorder="1" applyProtection="1">
      <alignment vertical="center"/>
    </xf>
    <xf numFmtId="0" fontId="8" fillId="0" borderId="67"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0" fontId="5" fillId="3" borderId="69" xfId="0" applyFont="1" applyFill="1" applyBorder="1" applyProtection="1">
      <alignment vertical="center"/>
    </xf>
    <xf numFmtId="0" fontId="6" fillId="10" borderId="17" xfId="0" applyFont="1" applyFill="1" applyBorder="1" applyProtection="1">
      <alignment vertical="center"/>
    </xf>
    <xf numFmtId="0" fontId="31" fillId="10" borderId="17" xfId="0" applyFont="1" applyFill="1" applyBorder="1" applyProtection="1">
      <alignment vertical="center"/>
    </xf>
    <xf numFmtId="0" fontId="0" fillId="0" borderId="70" xfId="0" applyBorder="1">
      <alignment vertical="center"/>
    </xf>
    <xf numFmtId="0" fontId="0" fillId="0" borderId="71" xfId="0" applyBorder="1">
      <alignment vertical="center"/>
    </xf>
    <xf numFmtId="0" fontId="6" fillId="4" borderId="72" xfId="0" applyFont="1" applyFill="1" applyBorder="1" applyProtection="1">
      <alignment vertical="center"/>
    </xf>
    <xf numFmtId="0" fontId="8" fillId="2" borderId="73" xfId="0" applyFont="1" applyFill="1" applyBorder="1" applyProtection="1">
      <alignment vertical="center"/>
    </xf>
    <xf numFmtId="0" fontId="16" fillId="0" borderId="73" xfId="0" applyFont="1" applyBorder="1" applyProtection="1">
      <alignment vertical="center"/>
    </xf>
    <xf numFmtId="0" fontId="9" fillId="0" borderId="74" xfId="0" applyFont="1" applyBorder="1" applyProtection="1">
      <alignment vertical="center"/>
      <protection locked="0"/>
    </xf>
    <xf numFmtId="0" fontId="3" fillId="0" borderId="20" xfId="0" applyFont="1" applyFill="1" applyBorder="1" applyProtection="1">
      <alignment vertical="center"/>
    </xf>
    <xf numFmtId="0" fontId="8" fillId="0" borderId="25" xfId="0" applyFont="1" applyFill="1" applyBorder="1" applyProtection="1">
      <alignment vertical="center"/>
    </xf>
    <xf numFmtId="0" fontId="16" fillId="0" borderId="34" xfId="0" applyFont="1" applyFill="1" applyBorder="1" applyProtection="1">
      <alignment vertical="center"/>
    </xf>
    <xf numFmtId="0" fontId="16" fillId="0" borderId="37" xfId="0" applyFont="1" applyFill="1" applyBorder="1" applyProtection="1">
      <alignment vertical="center"/>
    </xf>
    <xf numFmtId="0" fontId="9" fillId="0" borderId="19" xfId="0" applyFont="1" applyFill="1" applyBorder="1" applyProtection="1">
      <alignment vertical="center"/>
      <protection locked="0"/>
    </xf>
    <xf numFmtId="0" fontId="6" fillId="0" borderId="17" xfId="0" applyFont="1" applyFill="1" applyBorder="1" applyProtection="1">
      <alignment vertical="center"/>
    </xf>
    <xf numFmtId="0" fontId="31" fillId="10" borderId="20" xfId="0" applyFont="1" applyFill="1" applyBorder="1" applyProtection="1">
      <alignment vertical="center"/>
    </xf>
    <xf numFmtId="0" fontId="31" fillId="10" borderId="22" xfId="0" applyFont="1" applyFill="1" applyBorder="1" applyProtection="1">
      <alignment vertical="center"/>
    </xf>
    <xf numFmtId="0" fontId="8" fillId="0" borderId="39" xfId="0" applyFont="1" applyBorder="1" applyProtection="1">
      <alignment vertical="center"/>
    </xf>
    <xf numFmtId="0" fontId="3" fillId="0" borderId="20" xfId="0" applyFont="1" applyFill="1" applyBorder="1" applyAlignment="1" applyProtection="1">
      <alignment vertical="center" shrinkToFit="1"/>
    </xf>
    <xf numFmtId="0" fontId="16" fillId="0" borderId="21" xfId="0" applyFont="1" applyBorder="1" applyProtection="1">
      <alignment vertical="center"/>
    </xf>
    <xf numFmtId="0" fontId="31" fillId="0" borderId="17" xfId="0" applyFont="1" applyFill="1" applyBorder="1" applyProtection="1">
      <alignment vertical="center"/>
    </xf>
    <xf numFmtId="0" fontId="20" fillId="11" borderId="75" xfId="0" applyFont="1" applyFill="1" applyBorder="1" applyAlignment="1" applyProtection="1">
      <alignment horizontal="center" vertical="center"/>
    </xf>
    <xf numFmtId="0" fontId="0" fillId="0" borderId="22" xfId="0" applyBorder="1">
      <alignment vertical="center"/>
    </xf>
    <xf numFmtId="0" fontId="0" fillId="0" borderId="23" xfId="0" applyBorder="1">
      <alignment vertical="center"/>
    </xf>
    <xf numFmtId="0" fontId="8" fillId="11" borderId="76" xfId="0" applyFont="1" applyFill="1" applyBorder="1" applyProtection="1">
      <alignment vertical="center"/>
    </xf>
    <xf numFmtId="0" fontId="8" fillId="11" borderId="30" xfId="0" applyFont="1" applyFill="1" applyBorder="1" applyProtection="1">
      <alignment vertical="center"/>
    </xf>
    <xf numFmtId="0" fontId="8" fillId="11" borderId="77" xfId="0" applyFont="1" applyFill="1" applyBorder="1" applyProtection="1">
      <alignment vertical="center"/>
    </xf>
    <xf numFmtId="0" fontId="8" fillId="11" borderId="76" xfId="0" applyFont="1" applyFill="1" applyBorder="1" applyAlignment="1" applyProtection="1">
      <alignment horizontal="center" vertical="center"/>
    </xf>
    <xf numFmtId="0" fontId="8" fillId="11" borderId="30"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8" fillId="0" borderId="23" xfId="0" applyFont="1" applyFill="1" applyBorder="1" applyProtection="1">
      <alignment vertical="center"/>
    </xf>
    <xf numFmtId="0" fontId="16" fillId="0" borderId="30" xfId="0" applyFont="1" applyFill="1" applyBorder="1" applyProtection="1">
      <alignment vertical="center"/>
    </xf>
    <xf numFmtId="0" fontId="9" fillId="0" borderId="8" xfId="0" applyFont="1" applyFill="1" applyBorder="1" applyProtection="1">
      <alignment vertical="center"/>
      <protection locked="0"/>
    </xf>
    <xf numFmtId="0" fontId="16" fillId="0" borderId="23" xfId="0" applyFont="1" applyFill="1" applyBorder="1" applyProtection="1">
      <alignment vertical="center"/>
    </xf>
    <xf numFmtId="0" fontId="6" fillId="4" borderId="20" xfId="0" applyFont="1" applyFill="1" applyBorder="1" applyProtection="1">
      <alignment vertical="center"/>
    </xf>
    <xf numFmtId="0" fontId="6" fillId="0" borderId="35" xfId="0" applyFont="1" applyFill="1" applyBorder="1" applyProtection="1">
      <alignment vertical="center"/>
    </xf>
    <xf numFmtId="0" fontId="8" fillId="0" borderId="24" xfId="0" applyFont="1" applyFill="1" applyBorder="1" applyProtection="1">
      <alignment vertical="center"/>
    </xf>
    <xf numFmtId="0" fontId="16" fillId="0" borderId="33" xfId="0" applyFont="1" applyFill="1" applyBorder="1" applyProtection="1">
      <alignment vertical="center"/>
    </xf>
    <xf numFmtId="0" fontId="9" fillId="0" borderId="4" xfId="0" applyFont="1" applyFill="1" applyBorder="1" applyProtection="1">
      <alignment vertical="center"/>
      <protection locked="0"/>
    </xf>
    <xf numFmtId="0" fontId="31" fillId="10" borderId="35" xfId="0" applyFont="1" applyFill="1" applyBorder="1" applyProtection="1">
      <alignment vertical="center"/>
    </xf>
    <xf numFmtId="0" fontId="31" fillId="10" borderId="35" xfId="0" applyFont="1" applyFill="1" applyBorder="1" applyAlignment="1" applyProtection="1">
      <alignment vertical="center" shrinkToFit="1"/>
    </xf>
    <xf numFmtId="0" fontId="28" fillId="0" borderId="35" xfId="0" applyFont="1" applyFill="1" applyBorder="1" applyProtection="1">
      <alignment vertical="center"/>
    </xf>
    <xf numFmtId="0" fontId="3" fillId="0" borderId="35" xfId="0" applyFont="1" applyFill="1" applyBorder="1" applyProtection="1">
      <alignment vertical="center"/>
    </xf>
    <xf numFmtId="0" fontId="3" fillId="0" borderId="24" xfId="0" applyFont="1" applyBorder="1" applyProtection="1">
      <alignment vertical="center"/>
    </xf>
    <xf numFmtId="0" fontId="11" fillId="0" borderId="33" xfId="0" applyFont="1" applyBorder="1" applyProtection="1">
      <alignment vertical="center"/>
    </xf>
    <xf numFmtId="0" fontId="11" fillId="0" borderId="62" xfId="0" applyFont="1" applyBorder="1" applyProtection="1">
      <alignment vertical="center"/>
      <protection locked="0"/>
    </xf>
    <xf numFmtId="0" fontId="8" fillId="0" borderId="78" xfId="0" applyFont="1" applyFill="1" applyBorder="1" applyProtection="1">
      <alignment vertical="center"/>
    </xf>
    <xf numFmtId="0" fontId="8" fillId="0" borderId="33" xfId="0" applyFont="1" applyFill="1" applyBorder="1" applyProtection="1">
      <alignment vertical="center"/>
    </xf>
    <xf numFmtId="0" fontId="8" fillId="0" borderId="79" xfId="0" applyFont="1" applyFill="1" applyBorder="1" applyProtection="1">
      <alignment vertical="center"/>
    </xf>
    <xf numFmtId="0" fontId="8" fillId="0" borderId="78"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79" xfId="0" applyFont="1" applyFill="1" applyBorder="1" applyAlignment="1" applyProtection="1">
      <alignment horizontal="center" vertical="center"/>
    </xf>
    <xf numFmtId="0" fontId="0" fillId="11" borderId="66" xfId="0" applyFill="1" applyBorder="1" applyAlignment="1" applyProtection="1">
      <alignment horizontal="center" vertical="center"/>
    </xf>
    <xf numFmtId="0" fontId="20" fillId="12" borderId="80" xfId="0" applyFont="1" applyFill="1" applyBorder="1" applyAlignment="1" applyProtection="1">
      <alignment horizontal="center" vertical="center"/>
    </xf>
    <xf numFmtId="0" fontId="8" fillId="0" borderId="81" xfId="0" applyFont="1" applyFill="1" applyBorder="1" applyProtection="1">
      <alignment vertical="center"/>
    </xf>
    <xf numFmtId="0" fontId="8" fillId="0" borderId="34" xfId="0" applyFont="1" applyFill="1" applyBorder="1" applyProtection="1">
      <alignment vertical="center"/>
    </xf>
    <xf numFmtId="0" fontId="8" fillId="0" borderId="82" xfId="0" applyFont="1" applyFill="1" applyBorder="1" applyProtection="1">
      <alignment vertical="center"/>
    </xf>
    <xf numFmtId="0" fontId="8" fillId="0" borderId="81"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82" xfId="0" applyFont="1" applyFill="1" applyBorder="1" applyAlignment="1" applyProtection="1">
      <alignment horizontal="center" vertical="center"/>
    </xf>
    <xf numFmtId="0" fontId="20" fillId="13" borderId="80" xfId="0" applyFont="1" applyFill="1" applyBorder="1" applyAlignment="1" applyProtection="1">
      <alignment horizontal="center" vertical="center"/>
    </xf>
    <xf numFmtId="0" fontId="8" fillId="0" borderId="21" xfId="0" applyFont="1" applyFill="1" applyBorder="1" applyProtection="1">
      <alignment vertical="center"/>
    </xf>
    <xf numFmtId="0" fontId="16" fillId="0" borderId="21" xfId="0" applyFont="1" applyFill="1" applyBorder="1" applyProtection="1">
      <alignment vertical="center"/>
    </xf>
    <xf numFmtId="0" fontId="9" fillId="0" borderId="34" xfId="0" applyFont="1" applyBorder="1" applyProtection="1">
      <alignment vertical="center"/>
    </xf>
    <xf numFmtId="0" fontId="9" fillId="0" borderId="60" xfId="0" applyFont="1" applyBorder="1" applyProtection="1">
      <alignment vertical="center"/>
      <protection locked="0"/>
    </xf>
    <xf numFmtId="0" fontId="20" fillId="13" borderId="75" xfId="0" applyFont="1" applyFill="1" applyBorder="1" applyAlignment="1" applyProtection="1">
      <alignment horizontal="center" vertical="center"/>
    </xf>
    <xf numFmtId="0" fontId="8" fillId="14" borderId="76" xfId="0" applyFont="1" applyFill="1" applyBorder="1" applyProtection="1">
      <alignment vertical="center"/>
    </xf>
    <xf numFmtId="0" fontId="8" fillId="14" borderId="30" xfId="0" applyFont="1" applyFill="1" applyBorder="1" applyProtection="1">
      <alignment vertical="center"/>
    </xf>
    <xf numFmtId="0" fontId="8" fillId="14" borderId="77" xfId="0" applyFont="1" applyFill="1" applyBorder="1" applyProtection="1">
      <alignment vertical="center"/>
    </xf>
    <xf numFmtId="0" fontId="8" fillId="14" borderId="76" xfId="0" applyFont="1" applyFill="1" applyBorder="1" applyAlignment="1" applyProtection="1">
      <alignment horizontal="center" vertical="center"/>
    </xf>
    <xf numFmtId="0" fontId="8" fillId="14" borderId="30" xfId="0" applyFont="1" applyFill="1" applyBorder="1" applyAlignment="1" applyProtection="1">
      <alignment horizontal="center" vertical="center"/>
    </xf>
    <xf numFmtId="0" fontId="8" fillId="14" borderId="77" xfId="0" applyFont="1" applyFill="1" applyBorder="1" applyAlignment="1" applyProtection="1">
      <alignment horizontal="center" vertical="center"/>
    </xf>
    <xf numFmtId="0" fontId="8" fillId="0" borderId="32" xfId="0" applyFont="1" applyFill="1" applyBorder="1" applyProtection="1">
      <alignment vertical="center"/>
    </xf>
    <xf numFmtId="0" fontId="8" fillId="0" borderId="15" xfId="0" applyFont="1" applyFill="1" applyBorder="1" applyProtection="1">
      <alignment vertical="center"/>
    </xf>
    <xf numFmtId="0" fontId="8" fillId="0" borderId="9" xfId="0" applyFont="1" applyFill="1" applyBorder="1" applyProtection="1">
      <alignment vertical="center"/>
      <protection locked="0"/>
    </xf>
    <xf numFmtId="0" fontId="31" fillId="0" borderId="83" xfId="0" applyFont="1" applyFill="1" applyBorder="1" applyAlignment="1" applyProtection="1">
      <alignment vertical="center" shrinkToFit="1"/>
    </xf>
    <xf numFmtId="0" fontId="16" fillId="0" borderId="31" xfId="0" applyFont="1" applyFill="1" applyBorder="1" applyProtection="1">
      <alignment vertical="center"/>
    </xf>
    <xf numFmtId="0" fontId="9" fillId="0" borderId="9" xfId="0" applyFont="1" applyFill="1" applyBorder="1" applyProtection="1">
      <alignment vertical="center"/>
      <protection locked="0"/>
    </xf>
    <xf numFmtId="0" fontId="3" fillId="0" borderId="32" xfId="0" applyFont="1" applyFill="1" applyBorder="1" applyAlignment="1" applyProtection="1">
      <alignment vertical="center" shrinkToFit="1"/>
    </xf>
    <xf numFmtId="0" fontId="8" fillId="0" borderId="42" xfId="0" applyFont="1" applyFill="1" applyBorder="1" applyProtection="1">
      <alignment vertical="center"/>
    </xf>
    <xf numFmtId="0" fontId="9" fillId="0" borderId="31" xfId="0" applyFont="1" applyFill="1" applyBorder="1" applyProtection="1">
      <alignment vertical="center"/>
    </xf>
    <xf numFmtId="0" fontId="9" fillId="0" borderId="57" xfId="0" applyFont="1" applyFill="1" applyBorder="1" applyProtection="1">
      <alignment vertical="center"/>
      <protection locked="0"/>
    </xf>
    <xf numFmtId="0" fontId="8" fillId="0" borderId="35" xfId="0" applyFont="1" applyFill="1" applyBorder="1" applyProtection="1">
      <alignment vertical="center"/>
    </xf>
    <xf numFmtId="0" fontId="8" fillId="0" borderId="4" xfId="0" applyFont="1" applyFill="1" applyBorder="1" applyProtection="1">
      <alignment vertical="center"/>
      <protection locked="0"/>
    </xf>
    <xf numFmtId="0" fontId="6" fillId="0" borderId="35" xfId="0" applyFont="1" applyFill="1" applyBorder="1" applyAlignment="1" applyProtection="1">
      <alignment vertical="center" shrinkToFit="1"/>
    </xf>
    <xf numFmtId="0" fontId="8" fillId="0" borderId="44" xfId="0" applyFont="1" applyFill="1" applyBorder="1" applyProtection="1">
      <alignment vertical="center"/>
    </xf>
    <xf numFmtId="0" fontId="9" fillId="0" borderId="33" xfId="0" applyFont="1" applyFill="1" applyBorder="1" applyProtection="1">
      <alignment vertical="center"/>
    </xf>
    <xf numFmtId="0" fontId="9" fillId="0" borderId="62" xfId="0" applyFont="1" applyFill="1" applyBorder="1" applyProtection="1">
      <alignment vertical="center"/>
      <protection locked="0"/>
    </xf>
    <xf numFmtId="0" fontId="31" fillId="15" borderId="35" xfId="0" applyFont="1" applyFill="1" applyBorder="1" applyAlignment="1" applyProtection="1">
      <alignment vertical="center" shrinkToFit="1"/>
    </xf>
    <xf numFmtId="0" fontId="31" fillId="15" borderId="35" xfId="0" applyFont="1" applyFill="1" applyBorder="1" applyProtection="1">
      <alignment vertical="center"/>
    </xf>
    <xf numFmtId="0" fontId="8" fillId="15" borderId="24" xfId="0" applyFont="1" applyFill="1" applyBorder="1" applyProtection="1">
      <alignment vertical="center"/>
    </xf>
    <xf numFmtId="0" fontId="16" fillId="15" borderId="33" xfId="0" applyFont="1" applyFill="1" applyBorder="1" applyProtection="1">
      <alignment vertical="center"/>
    </xf>
    <xf numFmtId="0" fontId="9" fillId="15" borderId="4" xfId="0" applyFont="1" applyFill="1" applyBorder="1" applyProtection="1">
      <alignment vertical="center"/>
      <protection locked="0"/>
    </xf>
    <xf numFmtId="0" fontId="11" fillId="0" borderId="4" xfId="0" applyFont="1" applyFill="1" applyBorder="1" applyProtection="1">
      <alignment vertical="center"/>
      <protection locked="0"/>
    </xf>
    <xf numFmtId="0" fontId="6" fillId="0" borderId="24" xfId="0" applyFont="1" applyFill="1" applyBorder="1" applyProtection="1">
      <alignment vertical="center"/>
    </xf>
    <xf numFmtId="0" fontId="6" fillId="0" borderId="33" xfId="0" applyFont="1" applyFill="1" applyBorder="1" applyProtection="1">
      <alignment vertical="center"/>
    </xf>
    <xf numFmtId="0" fontId="6" fillId="0" borderId="4" xfId="0" applyFont="1" applyFill="1" applyBorder="1" applyProtection="1">
      <alignment vertical="center"/>
      <protection locked="0"/>
    </xf>
    <xf numFmtId="0" fontId="19" fillId="0" borderId="33" xfId="0" applyFont="1" applyFill="1" applyBorder="1" applyProtection="1">
      <alignment vertical="center"/>
    </xf>
    <xf numFmtId="0" fontId="6" fillId="0" borderId="44" xfId="0" applyFont="1" applyFill="1" applyBorder="1" applyProtection="1">
      <alignment vertical="center"/>
    </xf>
    <xf numFmtId="0" fontId="31" fillId="15" borderId="20" xfId="0" applyFont="1" applyFill="1" applyBorder="1" applyAlignment="1" applyProtection="1">
      <alignment vertical="center" shrinkToFit="1"/>
    </xf>
    <xf numFmtId="0" fontId="6" fillId="0" borderId="21" xfId="0" applyFont="1" applyBorder="1" applyProtection="1">
      <alignment vertical="center"/>
    </xf>
    <xf numFmtId="0" fontId="6" fillId="0" borderId="34" xfId="0" applyFont="1" applyBorder="1" applyProtection="1">
      <alignment vertical="center"/>
    </xf>
    <xf numFmtId="0" fontId="6" fillId="0" borderId="19" xfId="0" applyFont="1" applyBorder="1" applyProtection="1">
      <alignment vertical="center"/>
      <protection locked="0"/>
    </xf>
    <xf numFmtId="0" fontId="19" fillId="0" borderId="34" xfId="0" applyFont="1" applyBorder="1" applyProtection="1">
      <alignment vertical="center"/>
    </xf>
    <xf numFmtId="0" fontId="6" fillId="0" borderId="43" xfId="0" applyFont="1" applyFill="1" applyBorder="1" applyProtection="1">
      <alignment vertical="center"/>
    </xf>
    <xf numFmtId="0" fontId="9" fillId="0" borderId="60" xfId="0" applyFont="1" applyFill="1" applyBorder="1" applyProtection="1">
      <alignment vertical="center"/>
      <protection locked="0"/>
    </xf>
    <xf numFmtId="0" fontId="8" fillId="0" borderId="81" xfId="0" applyFont="1" applyBorder="1" applyProtection="1">
      <alignment vertical="center"/>
    </xf>
    <xf numFmtId="0" fontId="8" fillId="0" borderId="34" xfId="0" applyFont="1" applyBorder="1" applyProtection="1">
      <alignment vertical="center"/>
    </xf>
    <xf numFmtId="0" fontId="8" fillId="0" borderId="82" xfId="0" applyFont="1" applyBorder="1" applyProtection="1">
      <alignment vertical="center"/>
    </xf>
    <xf numFmtId="0" fontId="8" fillId="0" borderId="81"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82" xfId="0" applyFont="1" applyBorder="1" applyAlignment="1" applyProtection="1">
      <alignment horizontal="center" vertical="center"/>
    </xf>
    <xf numFmtId="0" fontId="31" fillId="10" borderId="83" xfId="0" applyFont="1" applyFill="1" applyBorder="1" applyProtection="1">
      <alignment vertical="center"/>
    </xf>
    <xf numFmtId="0" fontId="6" fillId="0" borderId="12" xfId="0" applyFont="1" applyFill="1" applyBorder="1" applyProtection="1">
      <alignment vertical="center"/>
    </xf>
    <xf numFmtId="0" fontId="19" fillId="0" borderId="12" xfId="0" applyFont="1" applyFill="1" applyBorder="1" applyProtection="1">
      <alignment vertical="center"/>
    </xf>
    <xf numFmtId="0" fontId="6" fillId="0" borderId="3" xfId="0" applyFont="1" applyFill="1" applyBorder="1" applyProtection="1">
      <alignment vertical="center"/>
      <protection locked="0"/>
    </xf>
    <xf numFmtId="0" fontId="0" fillId="0" borderId="83" xfId="0" applyBorder="1">
      <alignment vertical="center"/>
    </xf>
    <xf numFmtId="0" fontId="0" fillId="0" borderId="25" xfId="0" applyBorder="1">
      <alignment vertical="center"/>
    </xf>
    <xf numFmtId="0" fontId="13" fillId="0" borderId="25" xfId="0" applyFont="1" applyBorder="1">
      <alignment vertical="center"/>
    </xf>
    <xf numFmtId="0" fontId="8" fillId="15" borderId="50" xfId="0" applyFont="1" applyFill="1" applyBorder="1" applyProtection="1">
      <alignment vertical="center"/>
    </xf>
    <xf numFmtId="0" fontId="8" fillId="15" borderId="52" xfId="0" applyFont="1" applyFill="1" applyBorder="1" applyProtection="1">
      <alignment vertical="center"/>
    </xf>
    <xf numFmtId="0" fontId="8" fillId="15" borderId="54" xfId="0" applyFont="1" applyFill="1" applyBorder="1" applyProtection="1">
      <alignment vertical="center"/>
    </xf>
    <xf numFmtId="0" fontId="8" fillId="15" borderId="50" xfId="0" applyFont="1" applyFill="1" applyBorder="1" applyAlignment="1" applyProtection="1">
      <alignment horizontal="center" vertical="center"/>
    </xf>
    <xf numFmtId="0" fontId="8" fillId="15" borderId="52" xfId="0" applyFont="1" applyFill="1" applyBorder="1" applyAlignment="1" applyProtection="1">
      <alignment horizontal="center" vertical="center"/>
    </xf>
    <xf numFmtId="0" fontId="8" fillId="15" borderId="54" xfId="0" applyFont="1" applyFill="1" applyBorder="1" applyAlignment="1" applyProtection="1">
      <alignment horizontal="center" vertical="center"/>
    </xf>
    <xf numFmtId="0" fontId="8" fillId="12" borderId="50" xfId="0" applyFont="1" applyFill="1" applyBorder="1" applyProtection="1">
      <alignment vertical="center"/>
    </xf>
    <xf numFmtId="0" fontId="8" fillId="12" borderId="52" xfId="0" applyFont="1" applyFill="1" applyBorder="1" applyProtection="1">
      <alignment vertical="center"/>
    </xf>
    <xf numFmtId="0" fontId="8" fillId="12" borderId="54" xfId="0" applyFont="1" applyFill="1" applyBorder="1" applyProtection="1">
      <alignment vertical="center"/>
    </xf>
    <xf numFmtId="0" fontId="8" fillId="12" borderId="50" xfId="0" applyFont="1" applyFill="1" applyBorder="1" applyAlignment="1" applyProtection="1">
      <alignment horizontal="center" vertical="center"/>
    </xf>
    <xf numFmtId="0" fontId="8" fillId="12" borderId="52" xfId="0" applyFont="1" applyFill="1" applyBorder="1" applyAlignment="1" applyProtection="1">
      <alignment horizontal="center" vertical="center"/>
    </xf>
    <xf numFmtId="0" fontId="8" fillId="12" borderId="54" xfId="0" applyFont="1" applyFill="1" applyBorder="1" applyAlignment="1" applyProtection="1">
      <alignment horizontal="center" vertical="center"/>
    </xf>
    <xf numFmtId="0" fontId="27" fillId="0" borderId="0" xfId="0" applyFont="1" applyBorder="1">
      <alignment vertical="center"/>
    </xf>
    <xf numFmtId="0" fontId="8" fillId="0" borderId="0" xfId="0" applyFont="1" applyBorder="1" applyAlignment="1">
      <alignment horizontal="center" vertical="center"/>
    </xf>
    <xf numFmtId="0" fontId="8" fillId="17" borderId="45" xfId="0" applyFont="1" applyFill="1" applyBorder="1" applyProtection="1">
      <alignment vertical="center"/>
    </xf>
    <xf numFmtId="0" fontId="8" fillId="17" borderId="36" xfId="0" applyFont="1" applyFill="1" applyBorder="1" applyProtection="1">
      <alignment vertical="center"/>
    </xf>
    <xf numFmtId="0" fontId="8" fillId="17" borderId="1" xfId="0" applyFont="1" applyFill="1" applyBorder="1" applyProtection="1">
      <alignment vertical="center"/>
    </xf>
    <xf numFmtId="0" fontId="8" fillId="17" borderId="45" xfId="0" applyFont="1" applyFill="1" applyBorder="1" applyAlignment="1" applyProtection="1">
      <alignment horizontal="center" vertical="center"/>
    </xf>
    <xf numFmtId="0" fontId="8" fillId="17" borderId="36" xfId="0" applyFont="1" applyFill="1" applyBorder="1" applyAlignment="1" applyProtection="1">
      <alignment horizontal="center" vertical="center"/>
    </xf>
    <xf numFmtId="0" fontId="8" fillId="17" borderId="1" xfId="0" applyFont="1" applyFill="1" applyBorder="1" applyAlignment="1" applyProtection="1">
      <alignment horizontal="center" vertical="center"/>
    </xf>
    <xf numFmtId="0" fontId="0" fillId="0" borderId="84" xfId="0" applyBorder="1">
      <alignment vertical="center"/>
    </xf>
    <xf numFmtId="0" fontId="0" fillId="0" borderId="85" xfId="0" applyBorder="1" applyProtection="1">
      <alignment vertical="center"/>
    </xf>
    <xf numFmtId="0" fontId="13" fillId="0" borderId="85" xfId="0" applyFont="1" applyBorder="1" applyProtection="1">
      <alignment vertical="center"/>
    </xf>
    <xf numFmtId="0" fontId="20" fillId="10" borderId="86" xfId="0" applyFont="1" applyFill="1" applyBorder="1" applyAlignment="1" applyProtection="1">
      <alignment horizontal="center" vertical="center"/>
    </xf>
    <xf numFmtId="0" fontId="8" fillId="0" borderId="35" xfId="0" applyFont="1" applyBorder="1" applyProtection="1">
      <alignment vertical="center"/>
      <protection locked="0"/>
    </xf>
    <xf numFmtId="0" fontId="32" fillId="9" borderId="35" xfId="0" applyFont="1" applyFill="1" applyBorder="1" applyProtection="1">
      <alignment vertical="center"/>
    </xf>
    <xf numFmtId="0" fontId="8" fillId="9" borderId="35" xfId="0" applyFont="1" applyFill="1" applyBorder="1" applyProtection="1">
      <alignment vertical="center"/>
    </xf>
    <xf numFmtId="0" fontId="8" fillId="0" borderId="44" xfId="0" applyFont="1" applyBorder="1" applyProtection="1">
      <alignment vertical="center"/>
      <protection locked="0"/>
    </xf>
    <xf numFmtId="0" fontId="20" fillId="0" borderId="87" xfId="0" applyFont="1" applyFill="1" applyBorder="1" applyAlignment="1" applyProtection="1">
      <alignment horizontal="center" vertical="center"/>
    </xf>
    <xf numFmtId="0" fontId="8" fillId="0" borderId="88" xfId="0" applyFont="1" applyFill="1" applyBorder="1" applyProtection="1">
      <alignment vertical="center"/>
    </xf>
    <xf numFmtId="0" fontId="8" fillId="0" borderId="89" xfId="0" applyFont="1" applyFill="1" applyBorder="1" applyProtection="1">
      <alignment vertical="center"/>
    </xf>
    <xf numFmtId="0" fontId="16" fillId="0" borderId="90" xfId="0" applyFont="1" applyFill="1" applyBorder="1" applyProtection="1">
      <alignment vertical="center"/>
    </xf>
    <xf numFmtId="0" fontId="9" fillId="0" borderId="91" xfId="0" applyFont="1" applyFill="1" applyBorder="1" applyProtection="1">
      <alignment vertical="center"/>
      <protection locked="0"/>
    </xf>
    <xf numFmtId="0" fontId="9" fillId="0" borderId="90" xfId="0" applyFont="1" applyFill="1" applyBorder="1" applyProtection="1">
      <alignment vertical="center"/>
      <protection locked="0"/>
    </xf>
    <xf numFmtId="0" fontId="8" fillId="16" borderId="92" xfId="0" applyFont="1" applyFill="1" applyBorder="1" applyProtection="1">
      <alignment vertical="center"/>
    </xf>
    <xf numFmtId="0" fontId="8" fillId="16" borderId="90" xfId="0" applyFont="1" applyFill="1" applyBorder="1" applyProtection="1">
      <alignment vertical="center"/>
    </xf>
    <xf numFmtId="0" fontId="8" fillId="16" borderId="93" xfId="0" applyFont="1" applyFill="1" applyBorder="1" applyProtection="1">
      <alignment vertical="center"/>
    </xf>
    <xf numFmtId="0" fontId="8" fillId="16" borderId="92" xfId="0" applyFont="1" applyFill="1" applyBorder="1" applyAlignment="1" applyProtection="1">
      <alignment horizontal="center" vertical="center"/>
    </xf>
    <xf numFmtId="0" fontId="8" fillId="16" borderId="90" xfId="0" applyFont="1" applyFill="1" applyBorder="1" applyAlignment="1" applyProtection="1">
      <alignment horizontal="center" vertical="center"/>
    </xf>
    <xf numFmtId="0" fontId="8" fillId="16" borderId="93" xfId="0" applyFont="1" applyFill="1" applyBorder="1" applyAlignment="1" applyProtection="1">
      <alignment horizontal="center" vertical="center"/>
    </xf>
    <xf numFmtId="0" fontId="8" fillId="4" borderId="92" xfId="0" applyFont="1" applyFill="1" applyBorder="1" applyProtection="1">
      <alignment vertical="center"/>
    </xf>
    <xf numFmtId="0" fontId="8" fillId="4" borderId="90" xfId="0" applyFont="1" applyFill="1" applyBorder="1" applyProtection="1">
      <alignment vertical="center"/>
    </xf>
    <xf numFmtId="0" fontId="8" fillId="4" borderId="93" xfId="0" applyFont="1" applyFill="1" applyBorder="1" applyProtection="1">
      <alignment vertical="center"/>
    </xf>
    <xf numFmtId="0" fontId="8" fillId="4" borderId="92" xfId="0" applyFont="1" applyFill="1" applyBorder="1" applyAlignment="1" applyProtection="1">
      <alignment horizontal="center" vertical="center"/>
    </xf>
    <xf numFmtId="0" fontId="8" fillId="4" borderId="90" xfId="0" applyFont="1" applyFill="1" applyBorder="1" applyAlignment="1" applyProtection="1">
      <alignment horizontal="center" vertical="center"/>
    </xf>
    <xf numFmtId="0" fontId="8" fillId="4" borderId="93" xfId="0" applyFont="1" applyFill="1" applyBorder="1" applyAlignment="1" applyProtection="1">
      <alignment horizontal="center" vertical="center"/>
    </xf>
    <xf numFmtId="0" fontId="6" fillId="4" borderId="35" xfId="0" applyFont="1" applyFill="1" applyBorder="1" applyAlignment="1" applyProtection="1">
      <alignment vertical="center" shrinkToFit="1"/>
    </xf>
    <xf numFmtId="0" fontId="11" fillId="0" borderId="4" xfId="0" applyFont="1" applyBorder="1" applyProtection="1">
      <alignment vertical="center"/>
      <protection locked="0"/>
    </xf>
    <xf numFmtId="0" fontId="6" fillId="0" borderId="24" xfId="0" applyFont="1" applyBorder="1" applyProtection="1">
      <alignment vertical="center"/>
    </xf>
    <xf numFmtId="0" fontId="6" fillId="0" borderId="33" xfId="0" applyFont="1" applyBorder="1" applyProtection="1">
      <alignment vertical="center"/>
    </xf>
    <xf numFmtId="0" fontId="6" fillId="0" borderId="4" xfId="0" applyFont="1" applyBorder="1" applyProtection="1">
      <alignment vertical="center"/>
      <protection locked="0"/>
    </xf>
    <xf numFmtId="0" fontId="19" fillId="0" borderId="33" xfId="0" applyFont="1" applyBorder="1" applyProtection="1">
      <alignment vertical="center"/>
    </xf>
    <xf numFmtId="0" fontId="19" fillId="0" borderId="24" xfId="0" applyFont="1" applyBorder="1" applyProtection="1">
      <alignment vertical="center"/>
    </xf>
    <xf numFmtId="0" fontId="16" fillId="0" borderId="24" xfId="0" applyFont="1" applyFill="1" applyBorder="1" applyProtection="1">
      <alignment vertical="center"/>
    </xf>
    <xf numFmtId="0" fontId="6" fillId="4" borderId="44" xfId="0" applyFont="1" applyFill="1" applyBorder="1" applyProtection="1">
      <alignment vertical="center"/>
    </xf>
    <xf numFmtId="0" fontId="8" fillId="2" borderId="88" xfId="0" applyFont="1" applyFill="1" applyBorder="1" applyProtection="1">
      <alignment vertical="center"/>
      <protection locked="0"/>
    </xf>
    <xf numFmtId="0" fontId="8" fillId="2" borderId="89" xfId="0" applyFont="1" applyFill="1" applyBorder="1" applyProtection="1">
      <alignment vertical="center"/>
    </xf>
    <xf numFmtId="0" fontId="16" fillId="0" borderId="90" xfId="0" applyFont="1" applyBorder="1" applyProtection="1">
      <alignment vertical="center"/>
    </xf>
    <xf numFmtId="0" fontId="9" fillId="0" borderId="91" xfId="0" applyFont="1" applyBorder="1" applyProtection="1">
      <alignment vertical="center"/>
      <protection locked="0"/>
    </xf>
    <xf numFmtId="0" fontId="8" fillId="2" borderId="94" xfId="0" applyFont="1" applyFill="1" applyBorder="1" applyProtection="1">
      <alignment vertical="center"/>
      <protection locked="0"/>
    </xf>
    <xf numFmtId="0" fontId="9" fillId="0" borderId="90" xfId="0" applyFont="1" applyBorder="1" applyProtection="1">
      <alignment vertical="center"/>
      <protection locked="0"/>
    </xf>
    <xf numFmtId="0" fontId="3" fillId="0" borderId="32" xfId="0" applyFont="1" applyBorder="1" applyProtection="1">
      <alignment vertical="center"/>
    </xf>
    <xf numFmtId="0" fontId="8" fillId="0" borderId="57" xfId="0" applyFont="1" applyFill="1" applyBorder="1" applyProtection="1">
      <alignment vertical="center"/>
      <protection locked="0"/>
    </xf>
    <xf numFmtId="0" fontId="3" fillId="0" borderId="22" xfId="0" applyFont="1" applyBorder="1" applyProtection="1">
      <alignment vertical="center"/>
    </xf>
    <xf numFmtId="0" fontId="4" fillId="0" borderId="22" xfId="0" applyFont="1" applyBorder="1" applyAlignment="1" applyProtection="1">
      <alignment vertical="center" shrinkToFit="1"/>
    </xf>
    <xf numFmtId="0" fontId="4" fillId="0" borderId="22" xfId="0" applyFont="1" applyBorder="1" applyProtection="1">
      <alignment vertical="center"/>
    </xf>
    <xf numFmtId="0" fontId="4" fillId="0" borderId="23" xfId="0" applyFont="1" applyBorder="1" applyProtection="1">
      <alignment vertical="center"/>
    </xf>
    <xf numFmtId="0" fontId="10" fillId="0" borderId="30" xfId="0" applyFont="1" applyBorder="1" applyProtection="1">
      <alignment vertical="center"/>
    </xf>
    <xf numFmtId="0" fontId="10" fillId="0" borderId="8" xfId="0" applyFont="1" applyBorder="1" applyProtection="1">
      <alignment vertical="center"/>
      <protection locked="0"/>
    </xf>
    <xf numFmtId="0" fontId="10" fillId="0" borderId="61" xfId="0" applyFont="1" applyBorder="1" applyProtection="1">
      <alignment vertical="center"/>
      <protection locked="0"/>
    </xf>
    <xf numFmtId="0" fontId="8" fillId="0" borderId="95" xfId="0" applyFont="1" applyFill="1" applyBorder="1" applyProtection="1">
      <alignment vertical="center"/>
    </xf>
    <xf numFmtId="0" fontId="8" fillId="0" borderId="96" xfId="0" applyFont="1" applyFill="1" applyBorder="1" applyProtection="1">
      <alignment vertical="center"/>
    </xf>
    <xf numFmtId="0" fontId="8" fillId="0" borderId="95"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8" fillId="0" borderId="96" xfId="0" applyFont="1" applyFill="1" applyBorder="1" applyAlignment="1" applyProtection="1">
      <alignment horizontal="center" vertical="center"/>
    </xf>
    <xf numFmtId="0" fontId="0" fillId="0" borderId="0" xfId="0" applyFill="1">
      <alignment vertical="center"/>
    </xf>
    <xf numFmtId="0" fontId="31" fillId="0" borderId="41" xfId="0" applyFont="1" applyFill="1" applyBorder="1" applyProtection="1">
      <alignment vertical="center"/>
    </xf>
    <xf numFmtId="0" fontId="8" fillId="0" borderId="12" xfId="0" applyFont="1" applyFill="1" applyBorder="1" applyProtection="1">
      <alignment vertical="center"/>
    </xf>
    <xf numFmtId="0" fontId="16" fillId="0" borderId="12" xfId="0" applyFont="1" applyFill="1" applyBorder="1" applyProtection="1">
      <alignment vertical="center"/>
    </xf>
    <xf numFmtId="0" fontId="31" fillId="0" borderId="12" xfId="0" applyFont="1" applyFill="1" applyBorder="1" applyProtection="1">
      <alignment vertical="center"/>
    </xf>
    <xf numFmtId="0" fontId="16" fillId="0" borderId="24" xfId="0" applyFont="1" applyBorder="1" applyProtection="1">
      <alignment vertical="center"/>
    </xf>
    <xf numFmtId="0" fontId="8" fillId="2" borderId="97" xfId="0" applyFont="1" applyFill="1" applyBorder="1" applyProtection="1">
      <alignment vertical="center"/>
    </xf>
    <xf numFmtId="0" fontId="16" fillId="0" borderId="97" xfId="0" applyFont="1" applyBorder="1" applyProtection="1">
      <alignment vertical="center"/>
    </xf>
    <xf numFmtId="0" fontId="31" fillId="0" borderId="98" xfId="0" applyFont="1" applyFill="1" applyBorder="1" applyAlignment="1" applyProtection="1">
      <alignment vertical="center" shrinkToFit="1"/>
    </xf>
    <xf numFmtId="0" fontId="8" fillId="0" borderId="97" xfId="0" applyFont="1" applyFill="1" applyBorder="1" applyProtection="1">
      <alignment vertical="center"/>
    </xf>
    <xf numFmtId="0" fontId="16" fillId="0" borderId="99" xfId="0" applyFont="1" applyFill="1" applyBorder="1" applyProtection="1">
      <alignment vertical="center"/>
    </xf>
    <xf numFmtId="0" fontId="3" fillId="0" borderId="98" xfId="0" applyFont="1" applyFill="1" applyBorder="1" applyProtection="1">
      <alignment vertical="center"/>
    </xf>
    <xf numFmtId="0" fontId="3" fillId="0" borderId="98" xfId="0" applyFont="1" applyFill="1" applyBorder="1" applyAlignment="1" applyProtection="1">
      <alignment vertical="center" shrinkToFit="1"/>
    </xf>
    <xf numFmtId="0" fontId="8" fillId="0" borderId="13" xfId="0" applyFont="1" applyFill="1" applyBorder="1" applyProtection="1">
      <alignment vertical="center"/>
    </xf>
    <xf numFmtId="0" fontId="8" fillId="2" borderId="100" xfId="0" applyFont="1" applyFill="1" applyBorder="1" applyProtection="1">
      <alignment vertical="center"/>
    </xf>
    <xf numFmtId="0" fontId="16" fillId="0" borderId="100" xfId="0" applyFont="1" applyBorder="1" applyProtection="1">
      <alignment vertical="center"/>
    </xf>
    <xf numFmtId="0" fontId="31" fillId="0" borderId="101" xfId="0" applyFont="1" applyFill="1" applyBorder="1" applyAlignment="1" applyProtection="1">
      <alignment vertical="center" shrinkToFit="1"/>
    </xf>
    <xf numFmtId="0" fontId="8" fillId="0" borderId="100" xfId="0" applyFont="1" applyFill="1" applyBorder="1" applyProtection="1">
      <alignment vertical="center"/>
    </xf>
    <xf numFmtId="0" fontId="16" fillId="0" borderId="102" xfId="0" applyFont="1" applyFill="1" applyBorder="1" applyProtection="1">
      <alignment vertical="center"/>
    </xf>
    <xf numFmtId="0" fontId="31" fillId="15" borderId="101" xfId="0" applyFont="1" applyFill="1" applyBorder="1" applyAlignment="1" applyProtection="1">
      <alignment vertical="center" shrinkToFit="1"/>
    </xf>
    <xf numFmtId="0" fontId="8" fillId="15" borderId="100" xfId="0" applyFont="1" applyFill="1" applyBorder="1" applyProtection="1">
      <alignment vertical="center"/>
    </xf>
    <xf numFmtId="0" fontId="16" fillId="15" borderId="102" xfId="0" applyFont="1" applyFill="1" applyBorder="1" applyProtection="1">
      <alignment vertical="center"/>
    </xf>
    <xf numFmtId="0" fontId="31" fillId="0" borderId="101" xfId="0" applyFont="1" applyFill="1" applyBorder="1" applyProtection="1">
      <alignment vertical="center"/>
    </xf>
    <xf numFmtId="0" fontId="16" fillId="0" borderId="102" xfId="0" applyFont="1" applyBorder="1" applyProtection="1">
      <alignment vertical="center"/>
    </xf>
    <xf numFmtId="0" fontId="16" fillId="0" borderId="15" xfId="0" applyFont="1" applyBorder="1" applyProtection="1">
      <alignment vertical="center"/>
    </xf>
    <xf numFmtId="0" fontId="31" fillId="10" borderId="15" xfId="0" applyFont="1" applyFill="1" applyBorder="1" applyProtection="1">
      <alignment vertical="center"/>
    </xf>
    <xf numFmtId="0" fontId="31" fillId="0" borderId="15" xfId="0" applyFont="1" applyFill="1" applyBorder="1" applyProtection="1">
      <alignment vertical="center"/>
    </xf>
    <xf numFmtId="0" fontId="16" fillId="0" borderId="15" xfId="0" applyFont="1" applyFill="1" applyBorder="1" applyProtection="1">
      <alignment vertical="center"/>
    </xf>
    <xf numFmtId="0" fontId="3" fillId="0" borderId="15" xfId="0" applyFont="1" applyFill="1" applyBorder="1" applyProtection="1">
      <alignment vertical="center"/>
    </xf>
    <xf numFmtId="0" fontId="3" fillId="0" borderId="15" xfId="0" applyFont="1" applyBorder="1" applyProtection="1">
      <alignment vertical="center"/>
    </xf>
    <xf numFmtId="0" fontId="31" fillId="0" borderId="2" xfId="0" applyFont="1" applyFill="1" applyBorder="1" applyAlignment="1" applyProtection="1">
      <alignment vertical="center" shrinkToFit="1"/>
    </xf>
    <xf numFmtId="0" fontId="3" fillId="0" borderId="2" xfId="0" applyFont="1" applyFill="1" applyBorder="1" applyAlignment="1" applyProtection="1">
      <alignment vertical="center" shrinkToFit="1"/>
    </xf>
    <xf numFmtId="0" fontId="29" fillId="0" borderId="47" xfId="0" applyFont="1" applyBorder="1" applyAlignment="1" applyProtection="1">
      <alignment horizontal="center" vertical="center"/>
    </xf>
    <xf numFmtId="0" fontId="8" fillId="3" borderId="103" xfId="0" applyFont="1" applyFill="1" applyBorder="1" applyProtection="1">
      <alignment vertical="center"/>
    </xf>
    <xf numFmtId="0" fontId="8" fillId="3" borderId="104" xfId="0" applyFont="1" applyFill="1" applyBorder="1" applyProtection="1">
      <alignment vertical="center"/>
    </xf>
    <xf numFmtId="0" fontId="8" fillId="3" borderId="103"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104" xfId="0" applyFont="1" applyFill="1" applyBorder="1" applyAlignment="1" applyProtection="1">
      <alignment horizontal="center" vertical="center"/>
    </xf>
    <xf numFmtId="0" fontId="6" fillId="4" borderId="2" xfId="0" applyFont="1" applyFill="1" applyBorder="1" applyAlignment="1" applyProtection="1">
      <alignment vertical="center" shrinkToFit="1"/>
    </xf>
    <xf numFmtId="0" fontId="31" fillId="10" borderId="2" xfId="0" applyFont="1" applyFill="1" applyBorder="1" applyAlignment="1" applyProtection="1">
      <alignment vertical="center" shrinkToFit="1"/>
    </xf>
    <xf numFmtId="0" fontId="28" fillId="0" borderId="2" xfId="0" applyFont="1" applyFill="1" applyBorder="1" applyProtection="1">
      <alignment vertical="center"/>
    </xf>
    <xf numFmtId="0" fontId="6" fillId="4" borderId="41" xfId="0" applyFont="1" applyFill="1" applyBorder="1" applyProtection="1">
      <alignment vertical="center"/>
    </xf>
    <xf numFmtId="0" fontId="3" fillId="0" borderId="5" xfId="0" applyFont="1" applyFill="1" applyBorder="1" applyProtection="1">
      <alignment vertical="center"/>
    </xf>
    <xf numFmtId="0" fontId="31" fillId="10" borderId="5" xfId="0" applyFont="1" applyFill="1" applyBorder="1" applyProtection="1">
      <alignment vertical="center"/>
    </xf>
    <xf numFmtId="0" fontId="16" fillId="0" borderId="13" xfId="0" applyFont="1" applyFill="1" applyBorder="1" applyProtection="1">
      <alignment vertical="center"/>
    </xf>
    <xf numFmtId="0" fontId="16" fillId="0" borderId="13" xfId="0" applyFont="1" applyBorder="1" applyProtection="1">
      <alignment vertical="center"/>
    </xf>
    <xf numFmtId="0" fontId="31" fillId="0" borderId="44" xfId="0" applyFont="1" applyFill="1" applyBorder="1" applyProtection="1">
      <alignment vertical="center"/>
    </xf>
    <xf numFmtId="0" fontId="4" fillId="0" borderId="98" xfId="0" applyFont="1" applyBorder="1" applyProtection="1">
      <alignment vertical="center"/>
    </xf>
    <xf numFmtId="0" fontId="31" fillId="10" borderId="41" xfId="0" applyFont="1" applyFill="1" applyBorder="1" applyProtection="1">
      <alignment vertical="center"/>
    </xf>
    <xf numFmtId="0" fontId="31" fillId="0" borderId="11" xfId="0" applyFont="1" applyFill="1" applyBorder="1" applyAlignment="1" applyProtection="1">
      <alignment vertical="center" shrinkToFit="1"/>
    </xf>
    <xf numFmtId="0" fontId="3" fillId="0" borderId="43" xfId="0" applyFont="1" applyFill="1" applyBorder="1" applyAlignment="1" applyProtection="1">
      <alignment vertical="center" shrinkToFit="1"/>
    </xf>
    <xf numFmtId="0" fontId="31" fillId="10" borderId="44" xfId="0" applyFont="1" applyFill="1" applyBorder="1" applyProtection="1">
      <alignment vertical="center"/>
    </xf>
    <xf numFmtId="0" fontId="31" fillId="0" borderId="35" xfId="0" applyFont="1" applyFill="1" applyBorder="1" applyProtection="1">
      <alignment vertical="center"/>
    </xf>
    <xf numFmtId="0" fontId="4" fillId="0" borderId="5" xfId="0" applyFont="1" applyBorder="1" applyAlignment="1" applyProtection="1">
      <alignment vertical="center" shrinkToFit="1"/>
    </xf>
    <xf numFmtId="0" fontId="6" fillId="4" borderId="105" xfId="0" applyFont="1" applyFill="1" applyBorder="1" applyProtection="1">
      <alignment vertical="center"/>
    </xf>
    <xf numFmtId="0" fontId="6" fillId="0" borderId="41" xfId="0" applyFont="1" applyFill="1" applyBorder="1" applyProtection="1">
      <alignment vertical="center"/>
    </xf>
    <xf numFmtId="0" fontId="6" fillId="4" borderId="106" xfId="0" applyFont="1" applyFill="1" applyBorder="1" applyProtection="1">
      <alignment vertical="center"/>
    </xf>
    <xf numFmtId="0" fontId="6" fillId="0" borderId="2" xfId="0" applyFont="1" applyFill="1" applyBorder="1" applyProtection="1">
      <alignment vertical="center"/>
    </xf>
    <xf numFmtId="0" fontId="6" fillId="4" borderId="2" xfId="0" applyFont="1" applyFill="1" applyBorder="1" applyProtection="1">
      <alignment vertical="center"/>
    </xf>
    <xf numFmtId="0" fontId="6" fillId="4" borderId="107" xfId="0" applyFont="1" applyFill="1" applyBorder="1" applyAlignment="1" applyProtection="1">
      <alignment vertical="center" shrinkToFit="1"/>
    </xf>
    <xf numFmtId="0" fontId="8" fillId="2" borderId="108" xfId="0" applyFont="1" applyFill="1" applyBorder="1" applyProtection="1">
      <alignment vertical="center"/>
    </xf>
    <xf numFmtId="0" fontId="16" fillId="0" borderId="108" xfId="0" applyFont="1" applyBorder="1" applyProtection="1">
      <alignment vertical="center"/>
    </xf>
    <xf numFmtId="0" fontId="3" fillId="0" borderId="42" xfId="0" applyFont="1" applyFill="1" applyBorder="1" applyAlignment="1" applyProtection="1">
      <alignment vertical="center" shrinkToFit="1"/>
    </xf>
    <xf numFmtId="0" fontId="3" fillId="0" borderId="41" xfId="0" applyFont="1" applyFill="1" applyBorder="1" applyProtection="1">
      <alignment vertical="center"/>
    </xf>
    <xf numFmtId="0" fontId="31" fillId="10" borderId="2" xfId="0" applyFont="1" applyFill="1" applyBorder="1" applyProtection="1">
      <alignment vertical="center"/>
    </xf>
    <xf numFmtId="0" fontId="31" fillId="0" borderId="5" xfId="0" applyFont="1" applyFill="1" applyBorder="1" applyProtection="1">
      <alignment vertical="center"/>
    </xf>
    <xf numFmtId="0" fontId="8" fillId="0" borderId="39" xfId="0" applyFont="1" applyFill="1" applyBorder="1" applyProtection="1">
      <alignment vertical="center"/>
    </xf>
    <xf numFmtId="0" fontId="31" fillId="0" borderId="35" xfId="0" applyFont="1" applyFill="1" applyBorder="1" applyAlignment="1" applyProtection="1">
      <alignment vertical="center" shrinkToFit="1"/>
    </xf>
    <xf numFmtId="0" fontId="31" fillId="0" borderId="105" xfId="0" applyFont="1" applyFill="1" applyBorder="1" applyProtection="1">
      <alignment vertical="center"/>
    </xf>
    <xf numFmtId="0" fontId="16" fillId="0" borderId="97" xfId="0" applyFont="1" applyFill="1" applyBorder="1" applyProtection="1">
      <alignment vertical="center"/>
    </xf>
    <xf numFmtId="0" fontId="31" fillId="0" borderId="98" xfId="0" applyFont="1" applyFill="1" applyBorder="1" applyProtection="1">
      <alignment vertical="center"/>
    </xf>
    <xf numFmtId="0" fontId="6" fillId="4" borderId="98" xfId="0" applyFont="1" applyFill="1" applyBorder="1" applyAlignment="1" applyProtection="1">
      <alignment vertical="center" shrinkToFit="1"/>
    </xf>
    <xf numFmtId="0" fontId="16" fillId="0" borderId="99" xfId="0" applyFont="1" applyBorder="1" applyProtection="1">
      <alignment vertical="center"/>
    </xf>
    <xf numFmtId="0" fontId="31" fillId="0" borderId="5" xfId="0" applyFont="1" applyFill="1" applyBorder="1" applyAlignment="1" applyProtection="1">
      <alignment vertical="center" shrinkToFit="1"/>
    </xf>
    <xf numFmtId="0" fontId="16" fillId="0" borderId="26" xfId="0" applyFont="1" applyFill="1" applyBorder="1" applyProtection="1">
      <alignment vertical="center"/>
    </xf>
    <xf numFmtId="0" fontId="3" fillId="0" borderId="5" xfId="0" applyFont="1" applyFill="1" applyBorder="1" applyAlignment="1" applyProtection="1">
      <alignment vertical="center" shrinkToFit="1"/>
    </xf>
    <xf numFmtId="0" fontId="31" fillId="0" borderId="107" xfId="0" applyFont="1" applyFill="1" applyBorder="1" applyProtection="1">
      <alignment vertical="center"/>
    </xf>
    <xf numFmtId="0" fontId="32" fillId="0" borderId="35" xfId="0" applyFont="1" applyFill="1" applyBorder="1" applyProtection="1">
      <alignment vertical="center"/>
    </xf>
    <xf numFmtId="0" fontId="31" fillId="0" borderId="20" xfId="0" applyFont="1" applyFill="1" applyBorder="1" applyProtection="1">
      <alignment vertical="center"/>
    </xf>
    <xf numFmtId="0" fontId="6" fillId="0" borderId="98" xfId="0" applyFont="1" applyFill="1" applyBorder="1" applyAlignment="1" applyProtection="1">
      <alignment vertical="center" shrinkToFit="1"/>
    </xf>
    <xf numFmtId="0" fontId="8" fillId="2" borderId="109" xfId="0" applyFont="1" applyFill="1" applyBorder="1" applyProtection="1">
      <alignment vertical="center"/>
    </xf>
    <xf numFmtId="0" fontId="16" fillId="0" borderId="110" xfId="0" applyFont="1" applyBorder="1" applyProtection="1">
      <alignment vertical="center"/>
    </xf>
    <xf numFmtId="0" fontId="4" fillId="0" borderId="111" xfId="0" applyFont="1" applyBorder="1" applyAlignment="1" applyProtection="1">
      <alignment vertical="center" shrinkToFit="1"/>
    </xf>
    <xf numFmtId="0" fontId="16" fillId="0" borderId="39" xfId="0" applyFont="1" applyFill="1" applyBorder="1" applyProtection="1">
      <alignment vertical="center"/>
    </xf>
    <xf numFmtId="0" fontId="31" fillId="0" borderId="17" xfId="0" applyFont="1" applyFill="1" applyBorder="1" applyAlignment="1" applyProtection="1">
      <alignment vertical="center" shrinkToFit="1"/>
    </xf>
    <xf numFmtId="0" fontId="31" fillId="0" borderId="2" xfId="0" applyFont="1" applyFill="1" applyBorder="1" applyProtection="1">
      <alignment vertical="center"/>
    </xf>
    <xf numFmtId="0" fontId="6" fillId="4" borderId="41" xfId="0" applyFont="1" applyFill="1" applyBorder="1" applyAlignment="1" applyProtection="1">
      <alignment vertical="center" shrinkToFit="1"/>
    </xf>
    <xf numFmtId="0" fontId="6" fillId="0" borderId="107" xfId="0" applyFont="1" applyFill="1" applyBorder="1" applyAlignment="1" applyProtection="1">
      <alignment vertical="center" shrinkToFit="1"/>
    </xf>
    <xf numFmtId="0" fontId="8" fillId="0" borderId="108" xfId="0" applyFont="1" applyFill="1" applyBorder="1" applyProtection="1">
      <alignment vertical="center"/>
    </xf>
    <xf numFmtId="0" fontId="16" fillId="0" borderId="108" xfId="0" applyFont="1" applyFill="1" applyBorder="1" applyProtection="1">
      <alignment vertical="center"/>
    </xf>
    <xf numFmtId="0" fontId="16" fillId="0" borderId="89" xfId="0" applyFont="1" applyBorder="1" applyProtection="1">
      <alignment vertical="center"/>
    </xf>
    <xf numFmtId="0" fontId="31" fillId="0" borderId="88" xfId="0" applyFont="1" applyFill="1" applyBorder="1" applyAlignment="1" applyProtection="1">
      <alignment vertical="center" shrinkToFit="1"/>
    </xf>
    <xf numFmtId="0" fontId="31" fillId="15" borderId="5" xfId="0" applyFont="1" applyFill="1" applyBorder="1" applyProtection="1">
      <alignment vertical="center"/>
    </xf>
    <xf numFmtId="0" fontId="8" fillId="15" borderId="13" xfId="0" applyFont="1" applyFill="1" applyBorder="1" applyProtection="1">
      <alignment vertical="center"/>
    </xf>
    <xf numFmtId="0" fontId="16" fillId="15" borderId="26" xfId="0" applyFont="1" applyFill="1" applyBorder="1" applyProtection="1">
      <alignment vertical="center"/>
    </xf>
    <xf numFmtId="0" fontId="8" fillId="9" borderId="35" xfId="0" applyFont="1" applyFill="1" applyBorder="1" applyAlignment="1" applyProtection="1">
      <alignment vertical="center" shrinkToFit="1"/>
    </xf>
    <xf numFmtId="0" fontId="8" fillId="2" borderId="112" xfId="0" applyFont="1" applyFill="1" applyBorder="1" applyProtection="1">
      <alignment vertical="center"/>
    </xf>
    <xf numFmtId="0" fontId="16" fillId="0" borderId="113" xfId="0" applyFont="1" applyBorder="1" applyProtection="1">
      <alignment vertical="center"/>
    </xf>
    <xf numFmtId="0" fontId="6" fillId="4" borderId="32" xfId="0" applyFont="1" applyFill="1" applyBorder="1" applyProtection="1">
      <alignment vertical="center"/>
    </xf>
    <xf numFmtId="0" fontId="6" fillId="4" borderId="42" xfId="0" applyFont="1" applyFill="1" applyBorder="1" applyProtection="1">
      <alignment vertical="center"/>
    </xf>
    <xf numFmtId="0" fontId="6" fillId="0" borderId="42" xfId="0" applyFont="1" applyFill="1" applyBorder="1" applyProtection="1">
      <alignment vertical="center"/>
    </xf>
    <xf numFmtId="0" fontId="31" fillId="10" borderId="42" xfId="0" applyFont="1" applyFill="1" applyBorder="1" applyProtection="1">
      <alignment vertical="center"/>
    </xf>
    <xf numFmtId="0" fontId="6" fillId="0" borderId="32" xfId="0" applyFont="1" applyFill="1" applyBorder="1" applyAlignment="1" applyProtection="1">
      <alignment vertical="center" shrinkToFit="1"/>
    </xf>
    <xf numFmtId="0" fontId="16" fillId="0" borderId="109" xfId="0" applyFont="1" applyBorder="1" applyProtection="1">
      <alignment vertical="center"/>
    </xf>
    <xf numFmtId="0" fontId="32" fillId="9" borderId="111" xfId="0" applyFont="1" applyFill="1" applyBorder="1" applyProtection="1">
      <alignment vertical="center"/>
    </xf>
    <xf numFmtId="0" fontId="6" fillId="0" borderId="111" xfId="0" applyFont="1" applyFill="1" applyBorder="1" applyAlignment="1" applyProtection="1">
      <alignment vertical="center" shrinkToFit="1"/>
    </xf>
    <xf numFmtId="0" fontId="8" fillId="0" borderId="109" xfId="0" applyFont="1" applyFill="1" applyBorder="1" applyProtection="1">
      <alignment vertical="center"/>
    </xf>
    <xf numFmtId="0" fontId="16" fillId="0" borderId="110" xfId="0" applyFont="1" applyFill="1" applyBorder="1" applyProtection="1">
      <alignment vertical="center"/>
    </xf>
    <xf numFmtId="0" fontId="31" fillId="0" borderId="95" xfId="0" applyFont="1" applyFill="1" applyBorder="1" applyProtection="1">
      <alignment vertical="center"/>
    </xf>
    <xf numFmtId="0" fontId="31" fillId="10" borderId="67" xfId="0" applyFont="1" applyFill="1" applyBorder="1" applyProtection="1">
      <alignment vertical="center"/>
    </xf>
    <xf numFmtId="0" fontId="3" fillId="0" borderId="78" xfId="0" applyFont="1" applyFill="1" applyBorder="1" applyProtection="1">
      <alignment vertical="center"/>
    </xf>
    <xf numFmtId="0" fontId="3" fillId="0" borderId="95" xfId="0" applyFont="1" applyBorder="1" applyProtection="1">
      <alignment vertical="center"/>
    </xf>
    <xf numFmtId="0" fontId="6" fillId="10" borderId="45" xfId="0" applyFont="1" applyFill="1" applyBorder="1" applyProtection="1">
      <alignment vertical="center"/>
    </xf>
    <xf numFmtId="0" fontId="6" fillId="4" borderId="95" xfId="0" applyFont="1" applyFill="1" applyBorder="1" applyAlignment="1" applyProtection="1">
      <alignment vertical="center" shrinkToFit="1"/>
    </xf>
    <xf numFmtId="0" fontId="3" fillId="0" borderId="114" xfId="0" applyFont="1" applyFill="1" applyBorder="1" applyProtection="1">
      <alignment vertical="center"/>
    </xf>
    <xf numFmtId="0" fontId="31" fillId="0" borderId="78" xfId="0" applyFont="1" applyFill="1" applyBorder="1" applyProtection="1">
      <alignment vertical="center"/>
    </xf>
    <xf numFmtId="0" fontId="4" fillId="0" borderId="115" xfId="0" applyFont="1" applyBorder="1" applyProtection="1">
      <alignment vertical="center"/>
    </xf>
    <xf numFmtId="0" fontId="4" fillId="0" borderId="95" xfId="0" applyFont="1" applyBorder="1" applyProtection="1">
      <alignment vertical="center"/>
    </xf>
    <xf numFmtId="0" fontId="3" fillId="0" borderId="114" xfId="0" applyFont="1" applyBorder="1" applyProtection="1">
      <alignment vertical="center"/>
    </xf>
    <xf numFmtId="0" fontId="31" fillId="10" borderId="95" xfId="0" applyFont="1" applyFill="1" applyBorder="1" applyProtection="1">
      <alignment vertical="center"/>
    </xf>
    <xf numFmtId="0" fontId="3" fillId="0" borderId="76" xfId="0" applyFont="1" applyFill="1" applyBorder="1" applyProtection="1">
      <alignment vertical="center"/>
    </xf>
    <xf numFmtId="0" fontId="3" fillId="0" borderId="95" xfId="0" applyFont="1" applyFill="1" applyBorder="1" applyProtection="1">
      <alignment vertical="center"/>
    </xf>
    <xf numFmtId="0" fontId="31" fillId="0" borderId="45" xfId="0" applyFont="1" applyFill="1" applyBorder="1" applyProtection="1">
      <alignment vertical="center"/>
    </xf>
    <xf numFmtId="0" fontId="3" fillId="0" borderId="116" xfId="0" applyFont="1" applyBorder="1" applyProtection="1">
      <alignment vertical="center"/>
    </xf>
    <xf numFmtId="0" fontId="31" fillId="10" borderId="117" xfId="0" applyFont="1" applyFill="1" applyBorder="1" applyProtection="1">
      <alignment vertical="center"/>
    </xf>
    <xf numFmtId="0" fontId="31" fillId="0" borderId="117" xfId="0" applyFont="1" applyFill="1" applyBorder="1" applyProtection="1">
      <alignment vertical="center"/>
    </xf>
    <xf numFmtId="0" fontId="16" fillId="0" borderId="109" xfId="0" applyFont="1" applyFill="1" applyBorder="1" applyProtection="1">
      <alignment vertical="center"/>
    </xf>
    <xf numFmtId="0" fontId="32" fillId="0" borderId="111" xfId="0" applyFont="1" applyFill="1" applyBorder="1" applyProtection="1">
      <alignment vertical="center"/>
    </xf>
    <xf numFmtId="0" fontId="31" fillId="10" borderId="118" xfId="0" applyFont="1" applyFill="1" applyBorder="1" applyProtection="1">
      <alignment vertical="center"/>
    </xf>
    <xf numFmtId="0" fontId="16" fillId="0" borderId="112" xfId="0" applyFont="1" applyBorder="1" applyProtection="1">
      <alignment vertical="center"/>
    </xf>
    <xf numFmtId="0" fontId="3" fillId="0" borderId="118" xfId="0" applyFont="1" applyFill="1" applyBorder="1" applyProtection="1">
      <alignment vertical="center"/>
    </xf>
    <xf numFmtId="0" fontId="6" fillId="0" borderId="83" xfId="0" applyFont="1" applyFill="1" applyBorder="1" applyAlignment="1" applyProtection="1">
      <alignment vertical="center" shrinkToFit="1"/>
    </xf>
    <xf numFmtId="0" fontId="6" fillId="0" borderId="83" xfId="0" applyFont="1" applyFill="1" applyBorder="1" applyProtection="1">
      <alignment vertical="center"/>
    </xf>
    <xf numFmtId="0" fontId="16" fillId="0" borderId="25" xfId="0" applyFont="1" applyFill="1" applyBorder="1" applyProtection="1">
      <alignment vertical="center"/>
    </xf>
    <xf numFmtId="0" fontId="31" fillId="10" borderId="111" xfId="0" applyFont="1" applyFill="1" applyBorder="1" applyAlignment="1" applyProtection="1">
      <alignment vertical="center" shrinkToFit="1"/>
    </xf>
    <xf numFmtId="0" fontId="3" fillId="0" borderId="111" xfId="0" applyFont="1" applyFill="1" applyBorder="1" applyAlignment="1" applyProtection="1">
      <alignment vertical="center" shrinkToFit="1"/>
    </xf>
    <xf numFmtId="0" fontId="31" fillId="10" borderId="111" xfId="0" applyFont="1" applyFill="1" applyBorder="1" applyProtection="1">
      <alignment vertical="center"/>
    </xf>
    <xf numFmtId="0" fontId="31" fillId="10" borderId="119" xfId="0" applyFont="1" applyFill="1" applyBorder="1" applyProtection="1">
      <alignment vertical="center"/>
    </xf>
    <xf numFmtId="0" fontId="31" fillId="0" borderId="22" xfId="0" applyFont="1" applyFill="1" applyBorder="1" applyProtection="1">
      <alignment vertical="center"/>
    </xf>
    <xf numFmtId="0" fontId="31" fillId="0" borderId="22" xfId="0" applyFont="1" applyFill="1" applyBorder="1" applyAlignment="1" applyProtection="1">
      <alignment vertical="center" shrinkToFit="1"/>
    </xf>
    <xf numFmtId="0" fontId="8" fillId="2" borderId="120" xfId="0" applyFont="1" applyFill="1" applyBorder="1" applyProtection="1">
      <alignment vertical="center"/>
    </xf>
    <xf numFmtId="0" fontId="16" fillId="0" borderId="120" xfId="0" applyFont="1" applyBorder="1" applyProtection="1">
      <alignment vertical="center"/>
    </xf>
    <xf numFmtId="0" fontId="32" fillId="0" borderId="20" xfId="0" applyFont="1" applyFill="1" applyBorder="1" applyProtection="1">
      <alignment vertical="center"/>
    </xf>
    <xf numFmtId="0" fontId="8" fillId="0" borderId="120" xfId="0" applyFont="1" applyFill="1" applyBorder="1" applyProtection="1">
      <alignment vertical="center"/>
    </xf>
    <xf numFmtId="0" fontId="16" fillId="0" borderId="120" xfId="0" applyFont="1" applyFill="1" applyBorder="1" applyProtection="1">
      <alignment vertical="center"/>
    </xf>
    <xf numFmtId="0" fontId="6" fillId="4" borderId="121" xfId="0" applyFont="1" applyFill="1" applyBorder="1" applyProtection="1">
      <alignment vertical="center"/>
    </xf>
    <xf numFmtId="0" fontId="8" fillId="2" borderId="122" xfId="0" applyFont="1" applyFill="1" applyBorder="1" applyProtection="1">
      <alignment vertical="center"/>
    </xf>
    <xf numFmtId="0" fontId="16" fillId="0" borderId="122" xfId="0" applyFont="1" applyBorder="1" applyProtection="1">
      <alignment vertical="center"/>
    </xf>
    <xf numFmtId="0" fontId="6" fillId="4" borderId="83" xfId="0" applyFont="1" applyFill="1" applyBorder="1" applyAlignment="1" applyProtection="1">
      <alignment vertical="center" shrinkToFit="1"/>
    </xf>
    <xf numFmtId="0" fontId="31" fillId="10" borderId="83" xfId="0" applyFont="1" applyFill="1" applyBorder="1" applyAlignment="1" applyProtection="1">
      <alignment vertical="center" shrinkToFit="1"/>
    </xf>
    <xf numFmtId="0" fontId="28" fillId="0" borderId="83" xfId="0" applyFont="1" applyFill="1" applyBorder="1" applyProtection="1">
      <alignment vertical="center"/>
    </xf>
    <xf numFmtId="0" fontId="3" fillId="0" borderId="83" xfId="0" applyFont="1" applyFill="1" applyBorder="1" applyProtection="1">
      <alignment vertical="center"/>
    </xf>
    <xf numFmtId="0" fontId="6" fillId="4" borderId="119" xfId="0" applyFont="1" applyFill="1" applyBorder="1" applyProtection="1">
      <alignment vertical="center"/>
    </xf>
    <xf numFmtId="0" fontId="31" fillId="0" borderId="44" xfId="0" applyFont="1" applyFill="1" applyBorder="1" applyAlignment="1" applyProtection="1">
      <alignment vertical="center" shrinkToFit="1"/>
    </xf>
    <xf numFmtId="0" fontId="16" fillId="0" borderId="123" xfId="0" applyFont="1" applyBorder="1" applyProtection="1">
      <alignment vertical="center"/>
    </xf>
    <xf numFmtId="0" fontId="3" fillId="0" borderId="124" xfId="0" applyFont="1" applyFill="1" applyBorder="1" applyProtection="1">
      <alignment vertical="center"/>
    </xf>
    <xf numFmtId="0" fontId="3" fillId="0" borderId="83" xfId="0" applyFont="1" applyFill="1" applyBorder="1" applyAlignment="1" applyProtection="1">
      <alignment vertical="center" shrinkToFit="1"/>
    </xf>
    <xf numFmtId="0" fontId="8" fillId="0" borderId="65" xfId="0" applyFont="1" applyFill="1" applyBorder="1" applyProtection="1">
      <alignment vertical="center"/>
    </xf>
    <xf numFmtId="0" fontId="16" fillId="0" borderId="65" xfId="0" applyFont="1" applyFill="1" applyBorder="1" applyProtection="1">
      <alignment vertical="center"/>
    </xf>
    <xf numFmtId="0" fontId="31" fillId="0" borderId="125" xfId="0" applyFont="1" applyFill="1" applyBorder="1" applyProtection="1">
      <alignment vertical="center"/>
    </xf>
    <xf numFmtId="0" fontId="3" fillId="0" borderId="18" xfId="0" applyFont="1" applyFill="1" applyBorder="1" applyAlignment="1" applyProtection="1">
      <alignment vertical="center" shrinkToFit="1"/>
    </xf>
    <xf numFmtId="0" fontId="6" fillId="4" borderId="119" xfId="0" applyFont="1" applyFill="1" applyBorder="1" applyAlignment="1" applyProtection="1">
      <alignment vertical="center" shrinkToFit="1"/>
    </xf>
    <xf numFmtId="0" fontId="31" fillId="0" borderId="107" xfId="0" applyFont="1" applyFill="1" applyBorder="1" applyAlignment="1" applyProtection="1">
      <alignment vertical="center" shrinkToFit="1"/>
    </xf>
    <xf numFmtId="0" fontId="3" fillId="0" borderId="107" xfId="0" applyFont="1" applyFill="1" applyBorder="1" applyProtection="1">
      <alignment vertical="center"/>
    </xf>
    <xf numFmtId="0" fontId="16" fillId="0" borderId="126" xfId="0" applyFont="1" applyFill="1" applyBorder="1" applyProtection="1">
      <alignment vertical="center"/>
    </xf>
    <xf numFmtId="0" fontId="28" fillId="0" borderId="111" xfId="0" applyFont="1" applyFill="1" applyBorder="1" applyProtection="1">
      <alignment vertical="center"/>
    </xf>
    <xf numFmtId="0" fontId="3" fillId="0" borderId="111" xfId="0" applyFont="1" applyFill="1" applyBorder="1" applyProtection="1">
      <alignment vertical="center"/>
    </xf>
    <xf numFmtId="0" fontId="6" fillId="4" borderId="117" xfId="0" applyFont="1" applyFill="1" applyBorder="1" applyProtection="1">
      <alignment vertical="center"/>
    </xf>
    <xf numFmtId="0" fontId="3" fillId="0" borderId="124" xfId="0" applyFont="1" applyFill="1" applyBorder="1" applyAlignment="1" applyProtection="1">
      <alignment vertical="center" shrinkToFit="1"/>
    </xf>
    <xf numFmtId="0" fontId="16" fillId="0" borderId="123" xfId="0" applyFont="1" applyFill="1" applyBorder="1" applyProtection="1">
      <alignment vertical="center"/>
    </xf>
    <xf numFmtId="0" fontId="31" fillId="0" borderId="124" xfId="0" applyFont="1" applyFill="1" applyBorder="1" applyAlignment="1" applyProtection="1">
      <alignment vertical="center" shrinkToFit="1"/>
    </xf>
    <xf numFmtId="0" fontId="6" fillId="0" borderId="124" xfId="0" applyFont="1" applyFill="1" applyBorder="1" applyProtection="1">
      <alignment vertical="center"/>
    </xf>
    <xf numFmtId="0" fontId="6" fillId="0" borderId="127" xfId="0" applyFont="1" applyFill="1" applyBorder="1" applyProtection="1">
      <alignment vertical="center"/>
    </xf>
    <xf numFmtId="0" fontId="31" fillId="0" borderId="128" xfId="0" applyFont="1" applyFill="1" applyBorder="1" applyProtection="1">
      <alignment vertical="center"/>
    </xf>
    <xf numFmtId="0" fontId="3" fillId="0" borderId="117" xfId="0" applyFont="1" applyFill="1" applyBorder="1" applyProtection="1">
      <alignment vertical="center"/>
    </xf>
    <xf numFmtId="0" fontId="6" fillId="0" borderId="117" xfId="0" applyFont="1" applyFill="1" applyBorder="1" applyAlignment="1" applyProtection="1">
      <alignment vertical="center" shrinkToFit="1"/>
    </xf>
    <xf numFmtId="0" fontId="31" fillId="10" borderId="127" xfId="0" applyFont="1" applyFill="1" applyBorder="1" applyProtection="1">
      <alignment vertical="center"/>
    </xf>
    <xf numFmtId="0" fontId="6" fillId="0" borderId="119" xfId="0" applyFont="1" applyFill="1" applyBorder="1" applyProtection="1">
      <alignment vertical="center"/>
    </xf>
    <xf numFmtId="0" fontId="4" fillId="0" borderId="83" xfId="0" applyFont="1" applyBorder="1" applyProtection="1">
      <alignment vertical="center"/>
    </xf>
    <xf numFmtId="0" fontId="4" fillId="0" borderId="119" xfId="0" applyFont="1" applyBorder="1" applyProtection="1">
      <alignment vertical="center"/>
    </xf>
    <xf numFmtId="0" fontId="4" fillId="0" borderId="41" xfId="0" applyFont="1" applyBorder="1" applyProtection="1">
      <alignment vertical="center"/>
    </xf>
    <xf numFmtId="0" fontId="3" fillId="0" borderId="38" xfId="0" applyFont="1" applyBorder="1" applyProtection="1">
      <alignment vertical="center"/>
    </xf>
    <xf numFmtId="0" fontId="31" fillId="15" borderId="124" xfId="0" applyFont="1" applyFill="1" applyBorder="1" applyAlignment="1" applyProtection="1">
      <alignment vertical="center" shrinkToFit="1"/>
    </xf>
    <xf numFmtId="0" fontId="8" fillId="15" borderId="23" xfId="0" applyFont="1" applyFill="1" applyBorder="1" applyProtection="1">
      <alignment vertical="center"/>
    </xf>
    <xf numFmtId="0" fontId="16" fillId="15" borderId="30" xfId="0" applyFont="1" applyFill="1" applyBorder="1" applyProtection="1">
      <alignment vertical="center"/>
    </xf>
    <xf numFmtId="0" fontId="31" fillId="15" borderId="22" xfId="0" applyFont="1" applyFill="1" applyBorder="1" applyAlignment="1" applyProtection="1">
      <alignment vertical="center" shrinkToFit="1"/>
    </xf>
    <xf numFmtId="0" fontId="31" fillId="15" borderId="22" xfId="0" applyFont="1" applyFill="1" applyBorder="1" applyProtection="1">
      <alignment vertical="center"/>
    </xf>
    <xf numFmtId="0" fontId="16" fillId="0" borderId="36" xfId="0" applyFont="1" applyFill="1" applyBorder="1" applyProtection="1">
      <alignment vertical="center"/>
    </xf>
    <xf numFmtId="0" fontId="32" fillId="0" borderId="17" xfId="0" applyFont="1" applyFill="1" applyBorder="1" applyProtection="1">
      <alignment vertical="center"/>
    </xf>
    <xf numFmtId="0" fontId="16" fillId="0" borderId="39" xfId="0" applyFont="1" applyBorder="1" applyProtection="1">
      <alignment vertical="center"/>
    </xf>
    <xf numFmtId="0" fontId="31" fillId="0" borderId="119" xfId="0" applyFont="1" applyFill="1" applyBorder="1" applyProtection="1">
      <alignment vertical="center"/>
    </xf>
    <xf numFmtId="0" fontId="6" fillId="4" borderId="83" xfId="0" applyFont="1" applyFill="1" applyBorder="1" applyProtection="1">
      <alignment vertical="center"/>
    </xf>
    <xf numFmtId="0" fontId="31" fillId="0" borderId="83" xfId="0" applyFont="1" applyFill="1" applyBorder="1" applyProtection="1">
      <alignment vertical="center"/>
    </xf>
    <xf numFmtId="0" fontId="31" fillId="0" borderId="24" xfId="0" applyFont="1" applyFill="1" applyBorder="1" applyProtection="1">
      <alignment vertical="center"/>
    </xf>
    <xf numFmtId="0" fontId="3" fillId="0" borderId="44" xfId="0" applyFont="1" applyFill="1" applyBorder="1" applyProtection="1">
      <alignment vertical="center"/>
    </xf>
    <xf numFmtId="0" fontId="6" fillId="4" borderId="44" xfId="0" applyFont="1" applyFill="1" applyBorder="1" applyAlignment="1" applyProtection="1">
      <alignment vertical="center" shrinkToFit="1"/>
    </xf>
    <xf numFmtId="0" fontId="6" fillId="0" borderId="117" xfId="0" applyFont="1" applyFill="1" applyBorder="1" applyProtection="1">
      <alignment vertical="center"/>
    </xf>
    <xf numFmtId="0" fontId="6" fillId="0" borderId="22" xfId="0" applyFont="1" applyFill="1" applyBorder="1" applyAlignment="1" applyProtection="1">
      <alignment vertical="center" shrinkToFit="1"/>
    </xf>
    <xf numFmtId="0" fontId="6" fillId="0" borderId="38" xfId="0" applyFont="1" applyFill="1" applyBorder="1" applyProtection="1">
      <alignment vertical="center"/>
    </xf>
    <xf numFmtId="0" fontId="31" fillId="0" borderId="129" xfId="0" applyFont="1" applyFill="1" applyBorder="1" applyProtection="1">
      <alignment vertical="center"/>
    </xf>
    <xf numFmtId="0" fontId="8" fillId="0" borderId="130" xfId="0" applyFont="1" applyFill="1" applyBorder="1" applyProtection="1">
      <alignment vertical="center"/>
    </xf>
    <xf numFmtId="0" fontId="16" fillId="0" borderId="130" xfId="0" applyFont="1" applyFill="1" applyBorder="1" applyProtection="1">
      <alignment vertical="center"/>
    </xf>
    <xf numFmtId="0" fontId="31" fillId="0" borderId="131" xfId="0" applyFont="1" applyFill="1" applyBorder="1" applyAlignment="1" applyProtection="1">
      <alignment vertical="center" shrinkToFit="1"/>
    </xf>
    <xf numFmtId="0" fontId="31" fillId="0" borderId="131" xfId="0" applyFont="1" applyFill="1" applyBorder="1" applyProtection="1">
      <alignment vertical="center"/>
    </xf>
    <xf numFmtId="0" fontId="6" fillId="0" borderId="131" xfId="0" applyFont="1" applyFill="1" applyBorder="1" applyProtection="1">
      <alignment vertical="center"/>
    </xf>
    <xf numFmtId="0" fontId="3" fillId="0" borderId="131" xfId="0" applyFont="1" applyFill="1" applyBorder="1" applyProtection="1">
      <alignment vertical="center"/>
    </xf>
    <xf numFmtId="0" fontId="16" fillId="0" borderId="132" xfId="0" applyFont="1" applyFill="1" applyBorder="1" applyProtection="1">
      <alignment vertical="center"/>
    </xf>
    <xf numFmtId="0" fontId="6" fillId="4" borderId="124" xfId="0" applyFont="1" applyFill="1" applyBorder="1" applyProtection="1">
      <alignment vertical="center"/>
    </xf>
    <xf numFmtId="0" fontId="6" fillId="0" borderId="127" xfId="0" applyFont="1" applyFill="1" applyBorder="1" applyAlignment="1" applyProtection="1">
      <alignment vertical="center" shrinkToFit="1"/>
    </xf>
    <xf numFmtId="0" fontId="6" fillId="0" borderId="124" xfId="0" applyFont="1" applyFill="1" applyBorder="1" applyAlignment="1" applyProtection="1">
      <alignment vertical="center" shrinkToFit="1"/>
    </xf>
    <xf numFmtId="0" fontId="31" fillId="0" borderId="111" xfId="0" applyFont="1" applyFill="1" applyBorder="1" applyAlignment="1" applyProtection="1">
      <alignment vertical="center" shrinkToFit="1"/>
    </xf>
    <xf numFmtId="0" fontId="31" fillId="10" borderId="124" xfId="0" applyFont="1" applyFill="1" applyBorder="1" applyProtection="1">
      <alignment vertical="center"/>
    </xf>
    <xf numFmtId="0" fontId="6" fillId="4" borderId="127" xfId="0" applyFont="1" applyFill="1" applyBorder="1" applyProtection="1">
      <alignment vertical="center"/>
    </xf>
    <xf numFmtId="0" fontId="6" fillId="10" borderId="35" xfId="0" applyFont="1" applyFill="1" applyBorder="1" applyProtection="1">
      <alignment vertical="center"/>
    </xf>
    <xf numFmtId="0" fontId="3" fillId="0" borderId="127" xfId="0" applyFont="1" applyFill="1" applyBorder="1" applyAlignment="1" applyProtection="1">
      <alignment vertical="center" shrinkToFit="1"/>
    </xf>
    <xf numFmtId="0" fontId="6" fillId="0" borderId="72" xfId="0" applyFont="1" applyFill="1" applyBorder="1" applyProtection="1">
      <alignment vertical="center"/>
    </xf>
    <xf numFmtId="0" fontId="8" fillId="0" borderId="73" xfId="0" applyFont="1" applyFill="1" applyBorder="1" applyProtection="1">
      <alignment vertical="center"/>
    </xf>
    <xf numFmtId="0" fontId="16" fillId="0" borderId="73" xfId="0" applyFont="1" applyFill="1" applyBorder="1" applyProtection="1">
      <alignment vertical="center"/>
    </xf>
    <xf numFmtId="0" fontId="31" fillId="0" borderId="127" xfId="0" applyFont="1" applyFill="1" applyBorder="1" applyProtection="1">
      <alignment vertical="center"/>
    </xf>
    <xf numFmtId="0" fontId="31" fillId="0" borderId="124" xfId="0" applyFont="1" applyFill="1" applyBorder="1" applyProtection="1">
      <alignment vertical="center"/>
    </xf>
    <xf numFmtId="0" fontId="6" fillId="4" borderId="98" xfId="0" applyFont="1" applyFill="1" applyBorder="1" applyProtection="1">
      <alignment vertical="center"/>
    </xf>
    <xf numFmtId="0" fontId="31" fillId="0" borderId="42" xfId="0" applyFont="1" applyFill="1" applyBorder="1" applyProtection="1">
      <alignment vertical="center"/>
    </xf>
    <xf numFmtId="0" fontId="6" fillId="0" borderId="133" xfId="0" applyFont="1" applyFill="1" applyBorder="1" applyProtection="1">
      <alignment vertical="center"/>
    </xf>
    <xf numFmtId="0" fontId="8" fillId="0" borderId="134" xfId="0" applyFont="1" applyFill="1" applyBorder="1" applyProtection="1">
      <alignment vertical="center"/>
    </xf>
    <xf numFmtId="0" fontId="16" fillId="0" borderId="134" xfId="0" applyFont="1" applyFill="1" applyBorder="1" applyProtection="1">
      <alignment vertical="center"/>
    </xf>
    <xf numFmtId="0" fontId="31" fillId="0" borderId="38" xfId="0" applyFont="1" applyFill="1" applyBorder="1" applyProtection="1">
      <alignment vertical="center"/>
    </xf>
    <xf numFmtId="0" fontId="31" fillId="0" borderId="23" xfId="0" applyFont="1" applyFill="1" applyBorder="1" applyProtection="1">
      <alignment vertical="center"/>
    </xf>
    <xf numFmtId="0" fontId="3" fillId="0" borderId="38" xfId="0" applyFont="1" applyFill="1" applyBorder="1" applyProtection="1">
      <alignment vertical="center"/>
    </xf>
    <xf numFmtId="0" fontId="32" fillId="0" borderId="22" xfId="0" applyFont="1" applyFill="1" applyBorder="1" applyProtection="1">
      <alignment vertical="center"/>
    </xf>
    <xf numFmtId="0" fontId="3" fillId="0" borderId="135" xfId="0" applyFont="1" applyFill="1" applyBorder="1" applyAlignment="1" applyProtection="1">
      <alignment vertical="center" shrinkToFit="1"/>
    </xf>
    <xf numFmtId="0" fontId="8" fillId="0" borderId="85" xfId="0" applyFont="1" applyFill="1" applyBorder="1" applyProtection="1">
      <alignment vertical="center"/>
    </xf>
    <xf numFmtId="0" fontId="16" fillId="0" borderId="85" xfId="0" applyFont="1" applyFill="1" applyBorder="1" applyProtection="1">
      <alignment vertical="center"/>
    </xf>
    <xf numFmtId="0" fontId="31" fillId="0" borderId="85" xfId="0" applyFont="1" applyFill="1" applyBorder="1" applyAlignment="1" applyProtection="1">
      <alignment vertical="center" shrinkToFit="1"/>
    </xf>
    <xf numFmtId="0" fontId="31" fillId="0" borderId="85" xfId="0" applyFont="1" applyFill="1" applyBorder="1" applyProtection="1">
      <alignment vertical="center"/>
    </xf>
    <xf numFmtId="0" fontId="17" fillId="0" borderId="0" xfId="0" applyFont="1" applyProtection="1">
      <alignment vertical="center"/>
    </xf>
    <xf numFmtId="0" fontId="17" fillId="0" borderId="0" xfId="0" applyFont="1" applyFill="1" applyProtection="1">
      <alignment vertical="center"/>
    </xf>
    <xf numFmtId="0" fontId="9" fillId="0" borderId="0" xfId="0" applyFont="1" applyProtection="1">
      <alignment vertical="center"/>
    </xf>
    <xf numFmtId="176" fontId="0" fillId="0" borderId="0" xfId="0" applyNumberFormat="1" applyAlignment="1" applyProtection="1">
      <alignment horizontal="center" vertical="center"/>
    </xf>
    <xf numFmtId="177" fontId="0" fillId="0" borderId="0" xfId="0" applyNumberFormat="1" applyAlignment="1" applyProtection="1">
      <alignment horizontal="center" vertical="center"/>
    </xf>
    <xf numFmtId="0" fontId="8" fillId="0" borderId="114" xfId="0" applyFont="1" applyBorder="1" applyAlignment="1" applyProtection="1">
      <alignment horizontal="center" vertical="center"/>
    </xf>
    <xf numFmtId="0" fontId="16" fillId="0" borderId="26" xfId="0" applyFont="1" applyBorder="1" applyAlignment="1" applyProtection="1">
      <alignment horizontal="center" vertical="center" textRotation="255"/>
    </xf>
    <xf numFmtId="0" fontId="26" fillId="0" borderId="26"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16" fillId="0" borderId="26" xfId="0" applyFont="1" applyFill="1" applyBorder="1" applyAlignment="1" applyProtection="1">
      <alignment horizontal="center" vertical="center" textRotation="255"/>
    </xf>
    <xf numFmtId="0" fontId="26" fillId="0" borderId="26" xfId="0" applyFont="1" applyFill="1" applyBorder="1" applyAlignment="1" applyProtection="1">
      <alignment horizontal="center" vertical="center" textRotation="255"/>
    </xf>
    <xf numFmtId="0" fontId="9" fillId="0" borderId="6" xfId="0" applyFont="1" applyBorder="1" applyAlignment="1" applyProtection="1">
      <alignment horizontal="center" vertical="center" textRotation="255"/>
    </xf>
    <xf numFmtId="0" fontId="8" fillId="0" borderId="7" xfId="0" applyFont="1" applyBorder="1" applyAlignment="1" applyProtection="1">
      <alignment horizontal="center" vertical="center" textRotation="255"/>
    </xf>
    <xf numFmtId="176" fontId="0" fillId="6" borderId="136" xfId="0" applyNumberFormat="1" applyFill="1" applyBorder="1" applyAlignment="1" applyProtection="1">
      <alignment horizontal="center" vertical="center"/>
    </xf>
    <xf numFmtId="176" fontId="0" fillId="6" borderId="137" xfId="0" applyNumberFormat="1" applyFill="1" applyBorder="1" applyAlignment="1" applyProtection="1">
      <alignment horizontal="center" vertical="center"/>
    </xf>
    <xf numFmtId="0" fontId="12" fillId="3" borderId="103" xfId="0" applyFont="1" applyFill="1" applyBorder="1" applyProtection="1">
      <alignment vertical="center"/>
    </xf>
    <xf numFmtId="0" fontId="16" fillId="3" borderId="28" xfId="0" applyFont="1" applyFill="1" applyBorder="1" applyProtection="1">
      <alignment vertical="center"/>
    </xf>
    <xf numFmtId="0" fontId="8" fillId="3" borderId="55" xfId="0" applyFont="1" applyFill="1" applyBorder="1" applyProtection="1">
      <alignment vertical="center"/>
    </xf>
    <xf numFmtId="0" fontId="9" fillId="3" borderId="55" xfId="0" applyFont="1" applyFill="1" applyBorder="1" applyProtection="1">
      <alignment vertical="center"/>
    </xf>
    <xf numFmtId="0" fontId="8" fillId="3" borderId="56" xfId="0" applyFont="1" applyFill="1" applyBorder="1" applyProtection="1">
      <alignment vertical="center"/>
    </xf>
    <xf numFmtId="176" fontId="0" fillId="19" borderId="138" xfId="0" applyNumberFormat="1" applyFill="1" applyBorder="1" applyAlignment="1" applyProtection="1">
      <alignment horizontal="center" vertical="center"/>
    </xf>
    <xf numFmtId="176" fontId="0" fillId="19" borderId="139" xfId="0" applyNumberFormat="1" applyFill="1" applyBorder="1" applyAlignment="1" applyProtection="1">
      <alignment horizontal="center" vertical="center"/>
    </xf>
    <xf numFmtId="177" fontId="0" fillId="19" borderId="140" xfId="0" applyNumberFormat="1" applyFill="1" applyBorder="1" applyAlignment="1" applyProtection="1">
      <alignment horizontal="center" vertical="center"/>
    </xf>
    <xf numFmtId="0" fontId="9" fillId="0" borderId="15" xfId="0" applyFont="1" applyBorder="1" applyProtection="1">
      <alignment vertical="center"/>
    </xf>
    <xf numFmtId="0" fontId="9" fillId="0" borderId="9" xfId="0" applyFont="1" applyBorder="1" applyProtection="1">
      <alignment vertical="center"/>
    </xf>
    <xf numFmtId="0" fontId="9" fillId="0" borderId="3" xfId="0" applyFont="1" applyBorder="1" applyProtection="1">
      <alignment vertical="center"/>
    </xf>
    <xf numFmtId="0" fontId="9" fillId="0" borderId="31" xfId="0" applyFont="1" applyBorder="1" applyProtection="1">
      <alignment vertical="center"/>
    </xf>
    <xf numFmtId="0" fontId="9" fillId="0" borderId="3" xfId="0" applyFont="1" applyFill="1" applyBorder="1" applyProtection="1">
      <alignment vertical="center"/>
    </xf>
    <xf numFmtId="0" fontId="9" fillId="0" borderId="57" xfId="0" applyFont="1" applyFill="1" applyBorder="1" applyProtection="1">
      <alignment vertical="center"/>
    </xf>
    <xf numFmtId="9" fontId="0" fillId="20" borderId="141" xfId="0" applyNumberFormat="1" applyFill="1" applyBorder="1" applyAlignment="1" applyProtection="1">
      <alignment horizontal="center" vertical="center"/>
    </xf>
    <xf numFmtId="176" fontId="0" fillId="20" borderId="142" xfId="0" applyNumberFormat="1" applyFill="1" applyBorder="1" applyAlignment="1" applyProtection="1">
      <alignment horizontal="center" vertical="center"/>
    </xf>
    <xf numFmtId="177" fontId="0" fillId="20" borderId="143" xfId="0" applyNumberFormat="1" applyFill="1" applyBorder="1" applyAlignment="1" applyProtection="1">
      <alignment horizontal="center" vertical="center"/>
    </xf>
    <xf numFmtId="0" fontId="9" fillId="0" borderId="12" xfId="0" applyFont="1" applyFill="1" applyBorder="1" applyProtection="1">
      <alignment vertical="center"/>
    </xf>
    <xf numFmtId="0" fontId="8" fillId="0" borderId="41" xfId="0" applyFont="1" applyFill="1" applyBorder="1" applyProtection="1">
      <alignment vertical="center"/>
    </xf>
    <xf numFmtId="0" fontId="9" fillId="0" borderId="58" xfId="0" applyFont="1" applyFill="1" applyBorder="1" applyProtection="1">
      <alignment vertical="center"/>
    </xf>
    <xf numFmtId="0" fontId="0" fillId="0" borderId="141" xfId="0" applyFill="1" applyBorder="1" applyProtection="1">
      <alignment vertical="center"/>
    </xf>
    <xf numFmtId="0" fontId="0" fillId="0" borderId="142" xfId="0" applyFill="1" applyBorder="1" applyProtection="1">
      <alignment vertical="center"/>
    </xf>
    <xf numFmtId="0" fontId="0" fillId="0" borderId="143" xfId="0" applyFill="1" applyBorder="1" applyProtection="1">
      <alignment vertical="center"/>
    </xf>
    <xf numFmtId="9" fontId="0" fillId="0" borderId="141" xfId="0" applyNumberFormat="1" applyFill="1" applyBorder="1" applyAlignment="1" applyProtection="1">
      <alignment horizontal="center" vertical="center"/>
    </xf>
    <xf numFmtId="176" fontId="0" fillId="0" borderId="142" xfId="0" applyNumberFormat="1" applyFill="1" applyBorder="1" applyAlignment="1" applyProtection="1">
      <alignment horizontal="center" vertical="center"/>
    </xf>
    <xf numFmtId="177" fontId="0" fillId="0" borderId="143" xfId="0" applyNumberFormat="1" applyFill="1" applyBorder="1" applyAlignment="1" applyProtection="1">
      <alignment horizontal="center" vertical="center"/>
    </xf>
    <xf numFmtId="0" fontId="9" fillId="0" borderId="58" xfId="0" applyFont="1" applyBorder="1" applyProtection="1">
      <alignment vertical="center"/>
    </xf>
    <xf numFmtId="9" fontId="0" fillId="0" borderId="141" xfId="0" applyNumberFormat="1" applyBorder="1" applyAlignment="1" applyProtection="1">
      <alignment horizontal="center" vertical="center"/>
    </xf>
    <xf numFmtId="176" fontId="0" fillId="0" borderId="142" xfId="0" applyNumberFormat="1" applyBorder="1" applyAlignment="1" applyProtection="1">
      <alignment horizontal="center" vertical="center"/>
    </xf>
    <xf numFmtId="177" fontId="0" fillId="0" borderId="143" xfId="0" applyNumberFormat="1" applyBorder="1" applyAlignment="1" applyProtection="1">
      <alignment horizontal="center" vertical="center"/>
    </xf>
    <xf numFmtId="0" fontId="9" fillId="0" borderId="24" xfId="0" applyFont="1" applyFill="1" applyBorder="1" applyProtection="1">
      <alignment vertical="center"/>
    </xf>
    <xf numFmtId="0" fontId="9" fillId="0" borderId="4" xfId="0" applyFont="1" applyFill="1" applyBorder="1" applyProtection="1">
      <alignment vertical="center"/>
    </xf>
    <xf numFmtId="0" fontId="8" fillId="0" borderId="107" xfId="0" applyFont="1" applyFill="1" applyBorder="1" applyProtection="1">
      <alignment vertical="center"/>
    </xf>
    <xf numFmtId="0" fontId="9" fillId="0" borderId="144" xfId="0" applyFont="1" applyFill="1" applyBorder="1" applyProtection="1">
      <alignment vertical="center"/>
    </xf>
    <xf numFmtId="0" fontId="9" fillId="0" borderId="144" xfId="0" applyFont="1" applyBorder="1" applyProtection="1">
      <alignment vertical="center"/>
    </xf>
    <xf numFmtId="0" fontId="9" fillId="0" borderId="62" xfId="0" applyFont="1" applyBorder="1" applyProtection="1">
      <alignment vertical="center"/>
    </xf>
    <xf numFmtId="0" fontId="9" fillId="0" borderId="145" xfId="0" applyFont="1" applyBorder="1" applyProtection="1">
      <alignment vertical="center"/>
    </xf>
    <xf numFmtId="0" fontId="9" fillId="0" borderId="146" xfId="0" applyFont="1" applyFill="1" applyBorder="1" applyProtection="1">
      <alignment vertical="center"/>
    </xf>
    <xf numFmtId="0" fontId="8" fillId="0" borderId="98" xfId="0" applyFont="1" applyFill="1" applyBorder="1" applyProtection="1">
      <alignment vertical="center"/>
    </xf>
    <xf numFmtId="0" fontId="8" fillId="0" borderId="105" xfId="0" applyFont="1" applyFill="1" applyBorder="1" applyProtection="1">
      <alignment vertical="center"/>
    </xf>
    <xf numFmtId="0" fontId="9" fillId="0" borderId="147" xfId="0" applyFont="1" applyFill="1" applyBorder="1" applyProtection="1">
      <alignment vertical="center"/>
    </xf>
    <xf numFmtId="9" fontId="0" fillId="0" borderId="148" xfId="0" applyNumberFormat="1" applyBorder="1" applyAlignment="1" applyProtection="1">
      <alignment horizontal="center" vertical="center"/>
    </xf>
    <xf numFmtId="176" fontId="0" fillId="0" borderId="149" xfId="0" applyNumberFormat="1" applyBorder="1" applyAlignment="1" applyProtection="1">
      <alignment horizontal="center" vertical="center"/>
    </xf>
    <xf numFmtId="177" fontId="0" fillId="0" borderId="150" xfId="0" applyNumberFormat="1" applyBorder="1" applyAlignment="1" applyProtection="1">
      <alignment horizontal="center" vertical="center"/>
    </xf>
    <xf numFmtId="0" fontId="9" fillId="0" borderId="4" xfId="0" applyFont="1" applyBorder="1" applyProtection="1">
      <alignment vertical="center"/>
    </xf>
    <xf numFmtId="0" fontId="9" fillId="15" borderId="4" xfId="0" applyFont="1" applyFill="1" applyBorder="1" applyProtection="1">
      <alignment vertical="center"/>
    </xf>
    <xf numFmtId="0" fontId="9" fillId="0" borderId="62" xfId="0" applyFont="1" applyFill="1" applyBorder="1" applyProtection="1">
      <alignment vertical="center"/>
    </xf>
    <xf numFmtId="0" fontId="8" fillId="0" borderId="85" xfId="0" applyFont="1" applyFill="1" applyBorder="1" applyAlignment="1" applyProtection="1">
      <alignment horizontal="left" vertical="center"/>
    </xf>
    <xf numFmtId="0" fontId="0" fillId="0" borderId="85" xfId="0" applyFill="1" applyBorder="1" applyAlignment="1" applyProtection="1">
      <alignment horizontal="left" vertical="center"/>
    </xf>
    <xf numFmtId="0" fontId="9" fillId="0" borderId="85" xfId="0" applyFont="1" applyFill="1" applyBorder="1" applyProtection="1">
      <alignment vertical="center"/>
    </xf>
    <xf numFmtId="9" fontId="0" fillId="0" borderId="85" xfId="0" applyNumberFormat="1" applyFill="1" applyBorder="1" applyAlignment="1" applyProtection="1">
      <alignment horizontal="center" vertical="center"/>
    </xf>
    <xf numFmtId="176" fontId="0" fillId="0" borderId="85" xfId="0" applyNumberFormat="1" applyFill="1" applyBorder="1" applyAlignment="1" applyProtection="1">
      <alignment horizontal="center" vertical="center"/>
    </xf>
    <xf numFmtId="177" fontId="0" fillId="0" borderId="85" xfId="0" applyNumberFormat="1" applyFill="1" applyBorder="1" applyAlignment="1" applyProtection="1">
      <alignment horizontal="center" vertical="center"/>
    </xf>
    <xf numFmtId="0" fontId="12" fillId="3" borderId="49" xfId="0" applyFont="1" applyFill="1" applyBorder="1" applyProtection="1">
      <alignment vertical="center"/>
    </xf>
    <xf numFmtId="0" fontId="8" fillId="3" borderId="151" xfId="0" applyFont="1" applyFill="1" applyBorder="1" applyProtection="1">
      <alignment vertical="center"/>
    </xf>
    <xf numFmtId="0" fontId="9" fillId="0" borderId="16" xfId="0" applyFont="1" applyBorder="1" applyProtection="1">
      <alignment vertical="center"/>
    </xf>
    <xf numFmtId="0" fontId="9" fillId="0" borderId="36" xfId="0" applyFont="1" applyBorder="1" applyProtection="1">
      <alignment vertical="center"/>
    </xf>
    <xf numFmtId="0" fontId="8" fillId="0" borderId="17" xfId="0" applyFont="1" applyFill="1" applyBorder="1" applyProtection="1">
      <alignment vertical="center"/>
    </xf>
    <xf numFmtId="0" fontId="9" fillId="0" borderId="16" xfId="0" applyFont="1" applyFill="1" applyBorder="1" applyProtection="1">
      <alignment vertical="center"/>
    </xf>
    <xf numFmtId="0" fontId="8" fillId="0" borderId="18" xfId="0" applyFont="1" applyFill="1" applyBorder="1" applyProtection="1">
      <alignment vertical="center"/>
    </xf>
    <xf numFmtId="0" fontId="9" fillId="0" borderId="59" xfId="0" applyFont="1" applyFill="1" applyBorder="1" applyProtection="1">
      <alignment vertical="center"/>
    </xf>
    <xf numFmtId="0" fontId="9" fillId="0" borderId="9" xfId="0" applyFont="1" applyFill="1" applyBorder="1" applyProtection="1">
      <alignment vertical="center"/>
    </xf>
    <xf numFmtId="0" fontId="9" fillId="0" borderId="29" xfId="0" applyFont="1" applyFill="1" applyBorder="1" applyProtection="1">
      <alignment vertical="center"/>
    </xf>
    <xf numFmtId="0" fontId="9" fillId="0" borderId="74" xfId="0" applyFont="1" applyBorder="1" applyProtection="1">
      <alignment vertical="center"/>
    </xf>
    <xf numFmtId="0" fontId="9" fillId="0" borderId="152" xfId="0" applyFont="1" applyBorder="1" applyProtection="1">
      <alignment vertical="center"/>
    </xf>
    <xf numFmtId="0" fontId="9" fillId="0" borderId="152" xfId="0" applyFont="1" applyFill="1" applyBorder="1" applyProtection="1">
      <alignment vertical="center"/>
    </xf>
    <xf numFmtId="0" fontId="9" fillId="15" borderId="152" xfId="0" applyFont="1" applyFill="1" applyBorder="1" applyProtection="1">
      <alignment vertical="center"/>
    </xf>
    <xf numFmtId="0" fontId="9" fillId="0" borderId="102" xfId="0" applyFont="1" applyFill="1" applyBorder="1" applyProtection="1">
      <alignment vertical="center"/>
    </xf>
    <xf numFmtId="0" fontId="8" fillId="0" borderId="101" xfId="0" applyFont="1" applyFill="1" applyBorder="1" applyProtection="1">
      <alignment vertical="center"/>
    </xf>
    <xf numFmtId="0" fontId="9" fillId="0" borderId="153" xfId="0" applyFont="1" applyBorder="1" applyProtection="1">
      <alignment vertical="center"/>
    </xf>
    <xf numFmtId="9" fontId="0" fillId="0" borderId="154" xfId="0" applyNumberFormat="1" applyBorder="1" applyAlignment="1" applyProtection="1">
      <alignment horizontal="center" vertical="center"/>
    </xf>
    <xf numFmtId="176" fontId="0" fillId="0" borderId="155" xfId="0" applyNumberFormat="1" applyBorder="1" applyAlignment="1" applyProtection="1">
      <alignment horizontal="center" vertical="center"/>
    </xf>
    <xf numFmtId="177" fontId="0" fillId="0" borderId="156" xfId="0" applyNumberFormat="1" applyBorder="1" applyAlignment="1" applyProtection="1">
      <alignment horizontal="center" vertical="center"/>
    </xf>
    <xf numFmtId="0" fontId="16" fillId="3" borderId="51" xfId="0" applyFont="1" applyFill="1" applyBorder="1" applyProtection="1">
      <alignment vertical="center"/>
    </xf>
    <xf numFmtId="0" fontId="8" fillId="3" borderId="157" xfId="0" applyFont="1" applyFill="1" applyBorder="1" applyProtection="1">
      <alignment vertical="center"/>
    </xf>
    <xf numFmtId="0" fontId="8" fillId="3" borderId="158" xfId="0" applyFont="1" applyFill="1" applyBorder="1" applyProtection="1">
      <alignment vertical="center"/>
    </xf>
    <xf numFmtId="0" fontId="8" fillId="3" borderId="159" xfId="0" applyFont="1" applyFill="1" applyBorder="1" applyProtection="1">
      <alignment vertical="center"/>
    </xf>
    <xf numFmtId="0" fontId="9" fillId="3" borderId="157" xfId="0" applyFont="1" applyFill="1" applyBorder="1" applyProtection="1">
      <alignment vertical="center"/>
    </xf>
    <xf numFmtId="0" fontId="8" fillId="3" borderId="160" xfId="0" applyFont="1" applyFill="1" applyBorder="1" applyProtection="1">
      <alignment vertical="center"/>
    </xf>
    <xf numFmtId="0" fontId="9" fillId="0" borderId="26" xfId="0" applyFont="1" applyBorder="1" applyProtection="1">
      <alignment vertical="center"/>
    </xf>
    <xf numFmtId="0" fontId="9" fillId="0" borderId="6" xfId="0" applyFont="1" applyBorder="1" applyProtection="1">
      <alignment vertical="center"/>
    </xf>
    <xf numFmtId="0" fontId="9" fillId="0" borderId="26" xfId="0" applyFont="1" applyFill="1" applyBorder="1" applyProtection="1">
      <alignment vertical="center"/>
    </xf>
    <xf numFmtId="0" fontId="9" fillId="0" borderId="13" xfId="0" applyFont="1" applyFill="1" applyBorder="1" applyProtection="1">
      <alignment vertical="center"/>
    </xf>
    <xf numFmtId="0" fontId="9" fillId="0" borderId="7" xfId="0" applyFont="1" applyFill="1" applyBorder="1" applyProtection="1">
      <alignment vertical="center"/>
    </xf>
    <xf numFmtId="0" fontId="0" fillId="0" borderId="136" xfId="0" applyFill="1" applyBorder="1" applyProtection="1">
      <alignment vertical="center"/>
    </xf>
    <xf numFmtId="0" fontId="0" fillId="0" borderId="137" xfId="0" applyFill="1" applyBorder="1" applyProtection="1">
      <alignment vertical="center"/>
    </xf>
    <xf numFmtId="0" fontId="0" fillId="0" borderId="161" xfId="0" applyFill="1" applyBorder="1" applyProtection="1">
      <alignment vertical="center"/>
    </xf>
    <xf numFmtId="0" fontId="9" fillId="0" borderId="19" xfId="0" applyFont="1" applyBorder="1" applyProtection="1">
      <alignment vertical="center"/>
    </xf>
    <xf numFmtId="9" fontId="0" fillId="20" borderId="86" xfId="0" applyNumberFormat="1" applyFill="1" applyBorder="1" applyAlignment="1" applyProtection="1">
      <alignment horizontal="center" vertical="center"/>
    </xf>
    <xf numFmtId="176" fontId="0" fillId="20" borderId="162" xfId="0" applyNumberFormat="1" applyFill="1" applyBorder="1" applyAlignment="1" applyProtection="1">
      <alignment horizontal="center" vertical="center"/>
    </xf>
    <xf numFmtId="177" fontId="0" fillId="20" borderId="163" xfId="0" applyNumberFormat="1" applyFill="1" applyBorder="1" applyAlignment="1" applyProtection="1">
      <alignment horizontal="center" vertical="center"/>
    </xf>
    <xf numFmtId="0" fontId="0" fillId="0" borderId="66" xfId="0" applyFill="1" applyBorder="1" applyProtection="1">
      <alignment vertical="center"/>
    </xf>
    <xf numFmtId="0" fontId="0" fillId="0" borderId="164" xfId="0" applyFill="1" applyBorder="1" applyProtection="1">
      <alignment vertical="center"/>
    </xf>
    <xf numFmtId="0" fontId="9" fillId="0" borderId="99" xfId="0" applyFont="1" applyBorder="1" applyProtection="1">
      <alignment vertical="center"/>
    </xf>
    <xf numFmtId="0" fontId="9" fillId="0" borderId="146" xfId="0" applyFont="1" applyBorder="1" applyProtection="1">
      <alignment vertical="center"/>
    </xf>
    <xf numFmtId="0" fontId="0" fillId="0" borderId="105" xfId="0" applyBorder="1" applyProtection="1">
      <alignment vertical="center"/>
    </xf>
    <xf numFmtId="0" fontId="0" fillId="0" borderId="97" xfId="0" applyBorder="1" applyProtection="1">
      <alignment vertical="center"/>
    </xf>
    <xf numFmtId="0" fontId="17" fillId="0" borderId="97" xfId="0" applyFont="1" applyFill="1" applyBorder="1" applyProtection="1">
      <alignment vertical="center"/>
    </xf>
    <xf numFmtId="0" fontId="0" fillId="0" borderId="99" xfId="0" applyBorder="1" applyProtection="1">
      <alignment vertical="center"/>
    </xf>
    <xf numFmtId="0" fontId="0" fillId="0" borderId="98" xfId="0" applyBorder="1" applyProtection="1">
      <alignment vertical="center"/>
    </xf>
    <xf numFmtId="0" fontId="17" fillId="0" borderId="97" xfId="0" applyFont="1" applyBorder="1" applyProtection="1">
      <alignment vertical="center"/>
    </xf>
    <xf numFmtId="0" fontId="0" fillId="0" borderId="146" xfId="0" applyBorder="1" applyProtection="1">
      <alignment vertical="center"/>
    </xf>
    <xf numFmtId="176" fontId="0" fillId="0" borderId="165" xfId="0" applyNumberFormat="1" applyBorder="1" applyAlignment="1" applyProtection="1">
      <alignment horizontal="center" vertical="center"/>
    </xf>
    <xf numFmtId="177" fontId="0" fillId="0" borderId="166" xfId="0" applyNumberFormat="1" applyBorder="1" applyAlignment="1" applyProtection="1">
      <alignment horizontal="center" vertical="center"/>
    </xf>
    <xf numFmtId="0" fontId="0" fillId="0" borderId="41" xfId="0" applyBorder="1" applyProtection="1">
      <alignment vertical="center"/>
    </xf>
    <xf numFmtId="0" fontId="0" fillId="0" borderId="12" xfId="0" applyBorder="1" applyProtection="1">
      <alignment vertical="center"/>
    </xf>
    <xf numFmtId="0" fontId="17" fillId="0" borderId="12" xfId="0" applyFont="1" applyFill="1" applyBorder="1" applyProtection="1">
      <alignment vertical="center"/>
    </xf>
    <xf numFmtId="0" fontId="0" fillId="0" borderId="29" xfId="0" applyBorder="1" applyProtection="1">
      <alignment vertical="center"/>
    </xf>
    <xf numFmtId="0" fontId="0" fillId="0" borderId="2" xfId="0" applyBorder="1" applyProtection="1">
      <alignment vertical="center"/>
    </xf>
    <xf numFmtId="0" fontId="17" fillId="0" borderId="12" xfId="0" applyFont="1" applyBorder="1" applyProtection="1">
      <alignment vertical="center"/>
    </xf>
    <xf numFmtId="0" fontId="0" fillId="0" borderId="3" xfId="0" applyBorder="1" applyProtection="1">
      <alignment vertical="center"/>
    </xf>
    <xf numFmtId="176" fontId="0" fillId="0" borderId="66" xfId="0" applyNumberFormat="1" applyBorder="1" applyAlignment="1" applyProtection="1">
      <alignment horizontal="center" vertical="center"/>
    </xf>
    <xf numFmtId="177" fontId="0" fillId="0" borderId="164" xfId="0" applyNumberFormat="1" applyBorder="1" applyAlignment="1" applyProtection="1">
      <alignment horizontal="center" vertical="center"/>
    </xf>
    <xf numFmtId="0" fontId="0" fillId="0" borderId="11" xfId="0" applyBorder="1" applyProtection="1">
      <alignment vertical="center"/>
    </xf>
    <xf numFmtId="0" fontId="0" fillId="0" borderId="13" xfId="0" applyBorder="1" applyProtection="1">
      <alignment vertical="center"/>
    </xf>
    <xf numFmtId="0" fontId="17" fillId="0" borderId="13" xfId="0" applyFont="1" applyFill="1" applyBorder="1" applyProtection="1">
      <alignment vertical="center"/>
    </xf>
    <xf numFmtId="0" fontId="0" fillId="0" borderId="26" xfId="0" applyBorder="1" applyProtection="1">
      <alignment vertical="center"/>
    </xf>
    <xf numFmtId="0" fontId="0" fillId="0" borderId="5" xfId="0" applyBorder="1" applyProtection="1">
      <alignment vertical="center"/>
    </xf>
    <xf numFmtId="0" fontId="17" fillId="0" borderId="13" xfId="0" applyFont="1" applyBorder="1" applyProtection="1">
      <alignment vertical="center"/>
    </xf>
    <xf numFmtId="0" fontId="0" fillId="0" borderId="6" xfId="0" applyBorder="1" applyProtection="1">
      <alignment vertical="center"/>
    </xf>
    <xf numFmtId="176" fontId="0" fillId="0" borderId="167" xfId="0" applyNumberFormat="1" applyBorder="1" applyAlignment="1" applyProtection="1">
      <alignment horizontal="center" vertical="center"/>
    </xf>
    <xf numFmtId="176" fontId="0" fillId="0" borderId="137" xfId="0" applyNumberFormat="1" applyBorder="1" applyAlignment="1" applyProtection="1">
      <alignment horizontal="center" vertical="center"/>
    </xf>
    <xf numFmtId="177" fontId="0" fillId="0" borderId="168" xfId="0" applyNumberFormat="1" applyBorder="1" applyAlignment="1" applyProtection="1">
      <alignment horizontal="center" vertical="center"/>
    </xf>
    <xf numFmtId="0" fontId="8" fillId="0" borderId="115" xfId="0" applyFont="1" applyFill="1" applyBorder="1" applyProtection="1">
      <alignment vertical="center"/>
    </xf>
    <xf numFmtId="0" fontId="9" fillId="0" borderId="147" xfId="0" applyFont="1" applyBorder="1" applyProtection="1">
      <alignment vertical="center"/>
    </xf>
    <xf numFmtId="0" fontId="0" fillId="0" borderId="169" xfId="0" applyFill="1" applyBorder="1" applyProtection="1">
      <alignment vertical="center"/>
    </xf>
    <xf numFmtId="0" fontId="0" fillId="0" borderId="170" xfId="0" applyFill="1" applyBorder="1" applyProtection="1">
      <alignment vertical="center"/>
    </xf>
    <xf numFmtId="0" fontId="0" fillId="0" borderId="171" xfId="0" applyFill="1" applyBorder="1" applyProtection="1">
      <alignment vertical="center"/>
    </xf>
    <xf numFmtId="0" fontId="9" fillId="0" borderId="6" xfId="0" applyFont="1" applyFill="1" applyBorder="1" applyProtection="1">
      <alignment vertical="center"/>
    </xf>
    <xf numFmtId="0" fontId="8" fillId="0" borderId="5" xfId="0" applyFont="1" applyFill="1" applyBorder="1" applyProtection="1">
      <alignment vertical="center"/>
    </xf>
    <xf numFmtId="0" fontId="8" fillId="0" borderId="11" xfId="0" applyFont="1" applyFill="1" applyBorder="1" applyProtection="1">
      <alignment vertical="center"/>
    </xf>
    <xf numFmtId="9" fontId="0" fillId="0" borderId="172" xfId="0" applyNumberFormat="1" applyBorder="1" applyAlignment="1" applyProtection="1">
      <alignment horizontal="center" vertical="center"/>
    </xf>
    <xf numFmtId="176" fontId="0" fillId="0" borderId="173" xfId="0" applyNumberFormat="1" applyBorder="1" applyAlignment="1" applyProtection="1">
      <alignment horizontal="center" vertical="center"/>
    </xf>
    <xf numFmtId="177" fontId="0" fillId="0" borderId="174" xfId="0" applyNumberFormat="1" applyBorder="1" applyAlignment="1" applyProtection="1">
      <alignment horizontal="center" vertical="center"/>
    </xf>
    <xf numFmtId="0" fontId="9" fillId="0" borderId="8" xfId="0" applyFont="1" applyBorder="1" applyProtection="1">
      <alignment vertical="center"/>
    </xf>
    <xf numFmtId="0" fontId="9" fillId="0" borderId="19" xfId="0" applyFont="1" applyFill="1" applyBorder="1" applyProtection="1">
      <alignment vertical="center"/>
    </xf>
    <xf numFmtId="0" fontId="0" fillId="0" borderId="170" xfId="0" applyFill="1" applyBorder="1" applyAlignment="1" applyProtection="1">
      <alignment horizontal="center" vertical="center"/>
    </xf>
    <xf numFmtId="178" fontId="0" fillId="0" borderId="171" xfId="0" applyNumberFormat="1" applyFill="1" applyBorder="1" applyAlignment="1" applyProtection="1">
      <alignment horizontal="center" vertical="center"/>
    </xf>
    <xf numFmtId="0" fontId="9" fillId="0" borderId="36" xfId="0" applyFont="1" applyFill="1" applyBorder="1" applyProtection="1">
      <alignment vertical="center"/>
    </xf>
    <xf numFmtId="0" fontId="9" fillId="0" borderId="175" xfId="0" applyFont="1" applyBorder="1" applyProtection="1">
      <alignment vertical="center"/>
    </xf>
    <xf numFmtId="0" fontId="11" fillId="0" borderId="3" xfId="0" applyFont="1" applyBorder="1" applyProtection="1">
      <alignment vertical="center"/>
    </xf>
    <xf numFmtId="179" fontId="0" fillId="20" borderId="142" xfId="0" applyNumberFormat="1" applyFill="1" applyBorder="1" applyAlignment="1" applyProtection="1">
      <alignment horizontal="center" vertical="center"/>
    </xf>
    <xf numFmtId="178" fontId="0" fillId="20" borderId="143" xfId="0" applyNumberFormat="1" applyFill="1" applyBorder="1" applyAlignment="1" applyProtection="1">
      <alignment horizontal="center" vertical="center"/>
    </xf>
    <xf numFmtId="0" fontId="9" fillId="15" borderId="6" xfId="0" applyFont="1" applyFill="1" applyBorder="1" applyProtection="1">
      <alignment vertical="center"/>
    </xf>
    <xf numFmtId="9" fontId="0" fillId="0" borderId="136" xfId="0" applyNumberFormat="1" applyBorder="1" applyAlignment="1" applyProtection="1">
      <alignment horizontal="center" vertical="center"/>
    </xf>
    <xf numFmtId="177" fontId="0" fillId="0" borderId="161" xfId="0" applyNumberFormat="1" applyBorder="1" applyAlignment="1" applyProtection="1">
      <alignment horizontal="center" vertical="center"/>
    </xf>
    <xf numFmtId="0" fontId="0" fillId="0" borderId="176" xfId="0" applyBorder="1" applyProtection="1">
      <alignment vertical="center"/>
    </xf>
    <xf numFmtId="0" fontId="0" fillId="0" borderId="177" xfId="0" applyBorder="1" applyProtection="1">
      <alignment vertical="center"/>
    </xf>
    <xf numFmtId="0" fontId="8" fillId="0" borderId="66" xfId="0" applyFont="1" applyBorder="1" applyAlignment="1" applyProtection="1">
      <alignment horizontal="center" vertical="center"/>
    </xf>
    <xf numFmtId="0" fontId="8" fillId="0" borderId="142" xfId="0" applyFont="1" applyBorder="1" applyAlignment="1" applyProtection="1">
      <alignment horizontal="center" vertical="center"/>
    </xf>
    <xf numFmtId="0" fontId="12" fillId="21" borderId="47" xfId="0" applyFont="1" applyFill="1" applyBorder="1" applyProtection="1">
      <alignment vertical="center"/>
    </xf>
    <xf numFmtId="0" fontId="12" fillId="21" borderId="139" xfId="0" applyFont="1" applyFill="1" applyBorder="1" applyProtection="1">
      <alignment vertical="center"/>
    </xf>
    <xf numFmtId="0" fontId="0" fillId="21" borderId="178" xfId="0" applyFill="1" applyBorder="1" applyProtection="1">
      <alignment vertical="center"/>
    </xf>
    <xf numFmtId="0" fontId="8" fillId="3" borderId="178" xfId="0" applyFont="1" applyFill="1" applyBorder="1" applyProtection="1">
      <alignment vertical="center"/>
    </xf>
    <xf numFmtId="0" fontId="16" fillId="3" borderId="178" xfId="0" applyFont="1" applyFill="1" applyBorder="1" applyProtection="1">
      <alignment vertical="center"/>
    </xf>
    <xf numFmtId="0" fontId="8" fillId="22" borderId="66" xfId="0" applyFont="1" applyFill="1" applyBorder="1" applyAlignment="1" applyProtection="1">
      <alignment horizontal="center" vertical="center"/>
    </xf>
    <xf numFmtId="9" fontId="8" fillId="22" borderId="142" xfId="0" applyNumberFormat="1" applyFont="1" applyFill="1" applyBorder="1" applyAlignment="1" applyProtection="1">
      <alignment horizontal="center" vertical="center"/>
    </xf>
    <xf numFmtId="0" fontId="8" fillId="22" borderId="142" xfId="0" applyFont="1" applyFill="1" applyBorder="1" applyAlignment="1" applyProtection="1">
      <alignment horizontal="center" vertical="center"/>
    </xf>
    <xf numFmtId="49" fontId="8" fillId="0" borderId="179" xfId="0" applyNumberFormat="1" applyFont="1" applyBorder="1" applyAlignment="1" applyProtection="1">
      <alignment horizontal="center" vertical="center"/>
    </xf>
    <xf numFmtId="49" fontId="8" fillId="0" borderId="180" xfId="0" applyNumberFormat="1" applyFont="1" applyBorder="1" applyAlignment="1" applyProtection="1">
      <alignment horizontal="center" vertical="center"/>
    </xf>
    <xf numFmtId="0" fontId="8" fillId="0" borderId="111" xfId="0" applyFont="1" applyFill="1" applyBorder="1" applyProtection="1">
      <alignment vertical="center"/>
    </xf>
    <xf numFmtId="0" fontId="9" fillId="0" borderId="110" xfId="0" applyFont="1" applyFill="1" applyBorder="1" applyProtection="1">
      <alignment vertical="center"/>
    </xf>
    <xf numFmtId="0" fontId="8" fillId="0" borderId="117" xfId="0" applyFont="1" applyFill="1" applyBorder="1" applyProtection="1">
      <alignment vertical="center"/>
    </xf>
    <xf numFmtId="0" fontId="9" fillId="0" borderId="175" xfId="0" applyFont="1" applyFill="1" applyBorder="1" applyProtection="1">
      <alignment vertical="center"/>
    </xf>
    <xf numFmtId="0" fontId="9" fillId="0" borderId="181" xfId="0" applyFont="1" applyFill="1" applyBorder="1" applyProtection="1">
      <alignment vertical="center"/>
    </xf>
    <xf numFmtId="9" fontId="0" fillId="0" borderId="182" xfId="0" applyNumberFormat="1" applyBorder="1" applyAlignment="1" applyProtection="1">
      <alignment horizontal="center" vertical="center"/>
    </xf>
    <xf numFmtId="176" fontId="0" fillId="0" borderId="180" xfId="0" applyNumberFormat="1" applyBorder="1" applyAlignment="1" applyProtection="1">
      <alignment horizontal="center" vertical="center"/>
    </xf>
    <xf numFmtId="177" fontId="0" fillId="0" borderId="183" xfId="0" applyNumberFormat="1" applyBorder="1" applyAlignment="1" applyProtection="1">
      <alignment horizontal="center" vertical="center"/>
    </xf>
    <xf numFmtId="0" fontId="8" fillId="0" borderId="80" xfId="0" applyFont="1" applyBorder="1" applyAlignment="1" applyProtection="1">
      <alignment horizontal="center" vertical="center"/>
    </xf>
    <xf numFmtId="9" fontId="8" fillId="0" borderId="142" xfId="0" applyNumberFormat="1" applyFont="1" applyBorder="1" applyAlignment="1" applyProtection="1">
      <alignment horizontal="center" vertical="center"/>
    </xf>
    <xf numFmtId="0" fontId="9" fillId="0" borderId="57" xfId="0" applyFont="1" applyBorder="1" applyProtection="1">
      <alignment vertical="center"/>
    </xf>
    <xf numFmtId="9" fontId="0" fillId="0" borderId="184" xfId="0" applyNumberFormat="1" applyBorder="1" applyAlignment="1" applyProtection="1">
      <alignment horizontal="center" vertical="center"/>
    </xf>
    <xf numFmtId="176" fontId="0" fillId="0" borderId="185" xfId="0" applyNumberFormat="1" applyBorder="1" applyAlignment="1" applyProtection="1">
      <alignment horizontal="center" vertical="center"/>
    </xf>
    <xf numFmtId="177" fontId="0" fillId="0" borderId="186" xfId="0" applyNumberFormat="1" applyBorder="1" applyAlignment="1" applyProtection="1">
      <alignment horizontal="center" vertical="center"/>
    </xf>
    <xf numFmtId="176" fontId="0" fillId="0" borderId="187" xfId="0" applyNumberFormat="1" applyBorder="1" applyAlignment="1" applyProtection="1">
      <alignment horizontal="center" vertical="center"/>
    </xf>
    <xf numFmtId="176" fontId="0" fillId="0" borderId="188" xfId="0" applyNumberFormat="1" applyBorder="1" applyAlignment="1" applyProtection="1">
      <alignment horizontal="center" vertical="center"/>
    </xf>
    <xf numFmtId="177" fontId="0" fillId="0" borderId="189" xfId="0" applyNumberFormat="1" applyBorder="1" applyAlignment="1" applyProtection="1">
      <alignment horizontal="center" vertical="center"/>
    </xf>
    <xf numFmtId="0" fontId="8" fillId="0" borderId="80" xfId="0" applyFont="1" applyFill="1" applyBorder="1" applyAlignment="1" applyProtection="1">
      <alignment horizontal="center" vertical="center"/>
    </xf>
    <xf numFmtId="9" fontId="8" fillId="0" borderId="185" xfId="0" applyNumberFormat="1" applyFont="1" applyFill="1" applyBorder="1" applyAlignment="1" applyProtection="1">
      <alignment horizontal="center" vertical="center"/>
    </xf>
    <xf numFmtId="0" fontId="8" fillId="0" borderId="83" xfId="0" applyFont="1" applyFill="1" applyBorder="1" applyProtection="1">
      <alignment vertical="center"/>
    </xf>
    <xf numFmtId="0" fontId="9" fillId="0" borderId="10" xfId="0" applyFont="1" applyFill="1" applyBorder="1" applyProtection="1">
      <alignment vertical="center"/>
    </xf>
    <xf numFmtId="0" fontId="8" fillId="0" borderId="119" xfId="0" applyFont="1" applyFill="1" applyBorder="1" applyProtection="1">
      <alignment vertical="center"/>
    </xf>
    <xf numFmtId="0" fontId="9" fillId="0" borderId="37" xfId="0" applyFont="1" applyFill="1" applyBorder="1" applyProtection="1">
      <alignment vertical="center"/>
    </xf>
    <xf numFmtId="0" fontId="9" fillId="0" borderId="63" xfId="0" applyFont="1" applyFill="1" applyBorder="1" applyProtection="1">
      <alignment vertical="center"/>
    </xf>
    <xf numFmtId="176" fontId="0" fillId="0" borderId="141" xfId="0" applyNumberFormat="1" applyBorder="1" applyAlignment="1" applyProtection="1">
      <alignment horizontal="center" vertical="center"/>
    </xf>
    <xf numFmtId="0" fontId="8" fillId="0" borderId="190" xfId="0" applyFont="1" applyFill="1" applyBorder="1" applyAlignment="1" applyProtection="1">
      <alignment horizontal="center" vertical="center"/>
    </xf>
    <xf numFmtId="0" fontId="8" fillId="0" borderId="188" xfId="0" applyFont="1" applyFill="1" applyBorder="1" applyAlignment="1" applyProtection="1">
      <alignment horizontal="center" vertical="center"/>
    </xf>
    <xf numFmtId="0" fontId="0" fillId="0" borderId="167" xfId="0" applyBorder="1" applyProtection="1">
      <alignment vertical="center"/>
    </xf>
    <xf numFmtId="0" fontId="0" fillId="0" borderId="191" xfId="0" applyBorder="1" applyProtection="1">
      <alignment vertical="center"/>
    </xf>
    <xf numFmtId="0" fontId="0" fillId="0" borderId="192" xfId="0" applyBorder="1" applyProtection="1">
      <alignment vertical="center"/>
    </xf>
    <xf numFmtId="0" fontId="17" fillId="0" borderId="192" xfId="0" applyFont="1" applyBorder="1" applyProtection="1">
      <alignment vertical="center"/>
    </xf>
    <xf numFmtId="0" fontId="17" fillId="0" borderId="192" xfId="0" applyFont="1" applyFill="1" applyBorder="1" applyProtection="1">
      <alignment vertical="center"/>
    </xf>
    <xf numFmtId="0" fontId="9" fillId="0" borderId="192" xfId="0" applyFont="1" applyBorder="1" applyProtection="1">
      <alignment vertical="center"/>
    </xf>
    <xf numFmtId="0" fontId="0" fillId="0" borderId="193" xfId="0" applyBorder="1" applyProtection="1">
      <alignment vertical="center"/>
    </xf>
    <xf numFmtId="9" fontId="0" fillId="20" borderId="194" xfId="0" applyNumberFormat="1" applyFill="1" applyBorder="1" applyAlignment="1" applyProtection="1">
      <alignment horizontal="center" vertical="center"/>
    </xf>
    <xf numFmtId="176" fontId="0" fillId="20" borderId="195" xfId="0" applyNumberFormat="1" applyFill="1" applyBorder="1" applyAlignment="1" applyProtection="1">
      <alignment horizontal="center" vertical="center"/>
    </xf>
    <xf numFmtId="177" fontId="0" fillId="20" borderId="196" xfId="0" applyNumberFormat="1" applyFill="1" applyBorder="1" applyAlignment="1" applyProtection="1">
      <alignment horizontal="center" vertical="center"/>
    </xf>
    <xf numFmtId="0" fontId="8" fillId="22" borderId="197" xfId="0" applyFont="1" applyFill="1" applyBorder="1" applyAlignment="1" applyProtection="1">
      <alignment horizontal="center" vertical="center"/>
    </xf>
    <xf numFmtId="49" fontId="8" fillId="0" borderId="190" xfId="0" applyNumberFormat="1" applyFont="1" applyBorder="1" applyAlignment="1" applyProtection="1">
      <alignment horizontal="center" vertical="center"/>
    </xf>
    <xf numFmtId="9" fontId="0" fillId="0" borderId="80" xfId="0" applyNumberFormat="1" applyBorder="1" applyAlignment="1" applyProtection="1">
      <alignment horizontal="center" vertical="center"/>
    </xf>
    <xf numFmtId="177" fontId="0" fillId="0" borderId="198" xfId="0" applyNumberFormat="1" applyBorder="1" applyAlignment="1" applyProtection="1">
      <alignment horizontal="center" vertical="center"/>
    </xf>
    <xf numFmtId="0" fontId="8" fillId="0" borderId="190" xfId="0" applyFont="1" applyBorder="1" applyAlignment="1" applyProtection="1">
      <alignment horizontal="center" vertical="center"/>
    </xf>
    <xf numFmtId="9" fontId="0" fillId="0" borderId="66" xfId="0" applyNumberFormat="1" applyBorder="1" applyAlignment="1" applyProtection="1">
      <alignment horizontal="center" vertical="center"/>
    </xf>
    <xf numFmtId="0" fontId="8" fillId="0" borderId="199" xfId="0" applyFont="1" applyFill="1" applyBorder="1" applyAlignment="1" applyProtection="1">
      <alignment horizontal="center" vertical="center"/>
    </xf>
    <xf numFmtId="9" fontId="8" fillId="0" borderId="200" xfId="0" applyNumberFormat="1" applyFont="1" applyFill="1" applyBorder="1" applyAlignment="1" applyProtection="1">
      <alignment horizontal="center" vertical="center"/>
    </xf>
    <xf numFmtId="176" fontId="0" fillId="0" borderId="201" xfId="0" applyNumberFormat="1" applyBorder="1" applyAlignment="1" applyProtection="1">
      <alignment horizontal="center" vertical="center"/>
    </xf>
    <xf numFmtId="176" fontId="0" fillId="0" borderId="200" xfId="0" applyNumberFormat="1" applyBorder="1" applyAlignment="1" applyProtection="1">
      <alignment horizontal="center" vertical="center"/>
    </xf>
    <xf numFmtId="177" fontId="0" fillId="0" borderId="202" xfId="0" applyNumberFormat="1" applyBorder="1" applyAlignment="1" applyProtection="1">
      <alignment horizontal="center" vertical="center"/>
    </xf>
    <xf numFmtId="0" fontId="8" fillId="0" borderId="167" xfId="0" applyFont="1" applyBorder="1" applyProtection="1">
      <alignment vertical="center"/>
    </xf>
    <xf numFmtId="0" fontId="8" fillId="0" borderId="191" xfId="0" applyFont="1" applyBorder="1" applyProtection="1">
      <alignment vertical="center"/>
    </xf>
    <xf numFmtId="0" fontId="8" fillId="0" borderId="184" xfId="0" applyFont="1" applyBorder="1" applyAlignment="1" applyProtection="1">
      <alignment horizontal="center" vertical="center"/>
    </xf>
    <xf numFmtId="9" fontId="8" fillId="0" borderId="185" xfId="0" applyNumberFormat="1" applyFont="1" applyBorder="1" applyAlignment="1" applyProtection="1">
      <alignment horizontal="center" vertical="center"/>
    </xf>
    <xf numFmtId="0" fontId="9" fillId="0" borderId="37" xfId="0" applyFont="1" applyBorder="1" applyProtection="1">
      <alignment vertical="center"/>
    </xf>
    <xf numFmtId="0" fontId="9" fillId="0" borderId="10" xfId="0" applyFont="1" applyBorder="1" applyProtection="1">
      <alignment vertical="center"/>
    </xf>
    <xf numFmtId="0" fontId="0" fillId="0" borderId="119" xfId="0" applyBorder="1" applyProtection="1">
      <alignment vertical="center"/>
    </xf>
    <xf numFmtId="0" fontId="0" fillId="0" borderId="25" xfId="0" applyBorder="1" applyProtection="1">
      <alignment vertical="center"/>
    </xf>
    <xf numFmtId="0" fontId="17" fillId="0" borderId="25" xfId="0" applyFont="1" applyFill="1" applyBorder="1" applyProtection="1">
      <alignment vertical="center"/>
    </xf>
    <xf numFmtId="0" fontId="0" fillId="0" borderId="37" xfId="0" applyBorder="1" applyProtection="1">
      <alignment vertical="center"/>
    </xf>
    <xf numFmtId="0" fontId="0" fillId="0" borderId="83" xfId="0" applyBorder="1" applyProtection="1">
      <alignment vertical="center"/>
    </xf>
    <xf numFmtId="0" fontId="17" fillId="0" borderId="25" xfId="0" applyFont="1" applyBorder="1" applyProtection="1">
      <alignment vertical="center"/>
    </xf>
    <xf numFmtId="0" fontId="0" fillId="0" borderId="10" xfId="0" applyBorder="1" applyProtection="1">
      <alignment vertical="center"/>
    </xf>
    <xf numFmtId="176" fontId="0" fillId="0" borderId="80" xfId="0" applyNumberFormat="1" applyBorder="1" applyAlignment="1" applyProtection="1">
      <alignment horizontal="center" vertical="center"/>
    </xf>
    <xf numFmtId="0" fontId="8" fillId="0" borderId="141" xfId="0" applyFont="1" applyBorder="1" applyAlignment="1" applyProtection="1">
      <alignment horizontal="center" vertical="center"/>
    </xf>
    <xf numFmtId="9" fontId="8" fillId="0" borderId="142" xfId="0" applyNumberFormat="1" applyFont="1" applyFill="1" applyBorder="1" applyAlignment="1" applyProtection="1">
      <alignment horizontal="center" vertical="center"/>
    </xf>
    <xf numFmtId="0" fontId="8" fillId="0" borderId="187" xfId="0" applyFont="1" applyBorder="1" applyAlignment="1" applyProtection="1">
      <alignment horizontal="center" vertical="center"/>
    </xf>
    <xf numFmtId="9" fontId="8" fillId="0" borderId="188" xfId="0" applyNumberFormat="1" applyFont="1" applyFill="1" applyBorder="1" applyAlignment="1" applyProtection="1">
      <alignment horizontal="center" vertical="center"/>
    </xf>
    <xf numFmtId="0" fontId="0" fillId="0" borderId="38" xfId="0" applyBorder="1" applyProtection="1">
      <alignment vertical="center"/>
    </xf>
    <xf numFmtId="0" fontId="0" fillId="0" borderId="23" xfId="0" applyBorder="1" applyProtection="1">
      <alignment vertical="center"/>
    </xf>
    <xf numFmtId="0" fontId="17" fillId="0" borderId="23" xfId="0" applyFont="1" applyFill="1" applyBorder="1" applyProtection="1">
      <alignment vertical="center"/>
    </xf>
    <xf numFmtId="0" fontId="0" fillId="0" borderId="30" xfId="0" applyBorder="1" applyProtection="1">
      <alignment vertical="center"/>
    </xf>
    <xf numFmtId="0" fontId="0" fillId="0" borderId="22" xfId="0" applyBorder="1" applyProtection="1">
      <alignment vertical="center"/>
    </xf>
    <xf numFmtId="0" fontId="17" fillId="0" borderId="23" xfId="0" applyFont="1" applyBorder="1" applyProtection="1">
      <alignment vertical="center"/>
    </xf>
    <xf numFmtId="0" fontId="0" fillId="0" borderId="8" xfId="0" applyBorder="1" applyProtection="1">
      <alignment vertical="center"/>
    </xf>
    <xf numFmtId="176" fontId="0" fillId="0" borderId="190" xfId="0" applyNumberFormat="1" applyBorder="1" applyAlignment="1" applyProtection="1">
      <alignment horizontal="center" vertical="center"/>
    </xf>
    <xf numFmtId="177" fontId="0" fillId="0" borderId="203" xfId="0" applyNumberFormat="1" applyBorder="1" applyAlignment="1" applyProtection="1">
      <alignment horizontal="center" vertical="center"/>
    </xf>
    <xf numFmtId="0" fontId="17" fillId="0" borderId="191" xfId="0" applyFont="1" applyBorder="1" applyProtection="1">
      <alignment vertical="center"/>
    </xf>
    <xf numFmtId="0" fontId="17" fillId="0" borderId="191" xfId="0" applyFont="1" applyFill="1" applyBorder="1" applyProtection="1">
      <alignment vertical="center"/>
    </xf>
    <xf numFmtId="0" fontId="9" fillId="0" borderId="191" xfId="0" applyFont="1" applyBorder="1" applyProtection="1">
      <alignment vertical="center"/>
    </xf>
    <xf numFmtId="0" fontId="0" fillId="0" borderId="168" xfId="0" applyBorder="1" applyProtection="1">
      <alignment vertical="center"/>
    </xf>
    <xf numFmtId="9" fontId="0" fillId="20" borderId="136" xfId="0" applyNumberFormat="1" applyFill="1" applyBorder="1" applyAlignment="1" applyProtection="1">
      <alignment horizontal="center" vertical="center"/>
    </xf>
    <xf numFmtId="176" fontId="0" fillId="20" borderId="137" xfId="0" applyNumberFormat="1" applyFill="1" applyBorder="1" applyAlignment="1" applyProtection="1">
      <alignment horizontal="center" vertical="center"/>
    </xf>
    <xf numFmtId="177" fontId="0" fillId="20" borderId="161" xfId="0" applyNumberFormat="1" applyFill="1" applyBorder="1" applyAlignment="1" applyProtection="1">
      <alignment horizontal="center" vertical="center"/>
    </xf>
    <xf numFmtId="9" fontId="8" fillId="22" borderId="204" xfId="0" applyNumberFormat="1" applyFont="1" applyFill="1" applyBorder="1" applyAlignment="1" applyProtection="1">
      <alignment horizontal="center" vertical="center"/>
    </xf>
    <xf numFmtId="0" fontId="8" fillId="22" borderId="204" xfId="0" applyFont="1" applyFill="1" applyBorder="1" applyAlignment="1" applyProtection="1">
      <alignment horizontal="center" vertical="center"/>
    </xf>
    <xf numFmtId="176" fontId="0" fillId="0" borderId="142" xfId="0" applyNumberFormat="1" applyFill="1" applyBorder="1" applyProtection="1">
      <alignment vertical="center"/>
    </xf>
    <xf numFmtId="177" fontId="0" fillId="0" borderId="143" xfId="0" applyNumberFormat="1" applyFill="1" applyBorder="1" applyProtection="1">
      <alignment vertical="center"/>
    </xf>
    <xf numFmtId="0" fontId="8" fillId="22" borderId="80" xfId="0" applyFont="1" applyFill="1" applyBorder="1" applyAlignment="1" applyProtection="1">
      <alignment horizontal="center" vertical="center"/>
    </xf>
    <xf numFmtId="9" fontId="8" fillId="22" borderId="205" xfId="0" applyNumberFormat="1" applyFont="1" applyFill="1" applyBorder="1" applyAlignment="1" applyProtection="1">
      <alignment horizontal="center" vertical="center"/>
    </xf>
    <xf numFmtId="0" fontId="8" fillId="0" borderId="20" xfId="0" applyFont="1" applyFill="1" applyBorder="1" applyProtection="1">
      <alignment vertical="center"/>
    </xf>
    <xf numFmtId="0" fontId="8" fillId="0" borderId="43" xfId="0" applyFont="1" applyFill="1" applyBorder="1" applyProtection="1">
      <alignment vertical="center"/>
    </xf>
    <xf numFmtId="0" fontId="9" fillId="0" borderId="60" xfId="0" applyFont="1" applyFill="1" applyBorder="1" applyProtection="1">
      <alignment vertical="center"/>
    </xf>
    <xf numFmtId="9" fontId="0" fillId="0" borderId="184" xfId="0" applyNumberFormat="1" applyFill="1" applyBorder="1" applyAlignment="1" applyProtection="1">
      <alignment horizontal="center" vertical="center"/>
    </xf>
    <xf numFmtId="176" fontId="0" fillId="0" borderId="185" xfId="0" applyNumberFormat="1" applyFill="1" applyBorder="1" applyAlignment="1" applyProtection="1">
      <alignment horizontal="center" vertical="center"/>
    </xf>
    <xf numFmtId="177" fontId="0" fillId="0" borderId="186" xfId="0" applyNumberFormat="1" applyFill="1" applyBorder="1" applyAlignment="1" applyProtection="1">
      <alignment horizontal="center" vertical="center"/>
    </xf>
    <xf numFmtId="0" fontId="9" fillId="0" borderId="206" xfId="0" applyFont="1" applyBorder="1" applyProtection="1">
      <alignment vertical="center"/>
    </xf>
    <xf numFmtId="0" fontId="9" fillId="0" borderId="63" xfId="0" applyFont="1" applyBorder="1" applyProtection="1">
      <alignment vertical="center"/>
    </xf>
    <xf numFmtId="0" fontId="8" fillId="22" borderId="190" xfId="0" applyFont="1" applyFill="1" applyBorder="1" applyAlignment="1" applyProtection="1">
      <alignment horizontal="center" vertical="center"/>
    </xf>
    <xf numFmtId="0" fontId="8" fillId="22" borderId="207" xfId="0" applyFont="1" applyFill="1" applyBorder="1" applyAlignment="1" applyProtection="1">
      <alignment horizontal="center" vertical="center"/>
    </xf>
    <xf numFmtId="0" fontId="9" fillId="0" borderId="52" xfId="0" applyFont="1" applyFill="1" applyBorder="1" applyProtection="1">
      <alignment vertical="center"/>
    </xf>
    <xf numFmtId="0" fontId="9" fillId="0" borderId="8" xfId="0" applyFont="1" applyFill="1" applyBorder="1" applyProtection="1">
      <alignment vertical="center"/>
    </xf>
    <xf numFmtId="0" fontId="8" fillId="0" borderId="38" xfId="0" applyFont="1" applyFill="1" applyBorder="1" applyProtection="1">
      <alignment vertical="center"/>
    </xf>
    <xf numFmtId="0" fontId="9" fillId="0" borderId="61" xfId="0" applyFont="1" applyFill="1" applyBorder="1" applyProtection="1">
      <alignment vertical="center"/>
    </xf>
    <xf numFmtId="0" fontId="0" fillId="0" borderId="187" xfId="0" applyFill="1" applyBorder="1" applyProtection="1">
      <alignment vertical="center"/>
    </xf>
    <xf numFmtId="176" fontId="0" fillId="0" borderId="188" xfId="0" applyNumberFormat="1" applyFill="1" applyBorder="1" applyProtection="1">
      <alignment vertical="center"/>
    </xf>
    <xf numFmtId="177" fontId="0" fillId="0" borderId="189" xfId="0" applyNumberFormat="1" applyFill="1" applyBorder="1" applyAlignment="1" applyProtection="1">
      <alignment horizontal="center" vertical="center"/>
    </xf>
    <xf numFmtId="0" fontId="9" fillId="0" borderId="208" xfId="0" applyFont="1" applyFill="1" applyBorder="1" applyProtection="1">
      <alignment vertical="center"/>
    </xf>
    <xf numFmtId="0" fontId="8" fillId="0" borderId="66" xfId="0" applyFont="1" applyFill="1" applyBorder="1" applyAlignment="1" applyProtection="1">
      <alignment horizontal="center" vertical="center"/>
    </xf>
    <xf numFmtId="9" fontId="8" fillId="0" borderId="204" xfId="0" applyNumberFormat="1" applyFont="1" applyFill="1" applyBorder="1" applyAlignment="1" applyProtection="1">
      <alignment horizontal="center" vertical="center"/>
    </xf>
    <xf numFmtId="0" fontId="8" fillId="0" borderId="207" xfId="0" applyFont="1" applyFill="1" applyBorder="1" applyAlignment="1" applyProtection="1">
      <alignment horizontal="center" vertical="center"/>
    </xf>
    <xf numFmtId="0" fontId="9" fillId="15" borderId="8" xfId="0" applyFont="1" applyFill="1" applyBorder="1" applyProtection="1">
      <alignment vertical="center"/>
    </xf>
    <xf numFmtId="0" fontId="8" fillId="0" borderId="22" xfId="0" applyFont="1" applyFill="1" applyBorder="1" applyProtection="1">
      <alignment vertical="center"/>
    </xf>
    <xf numFmtId="179" fontId="0" fillId="20" borderId="195" xfId="0" applyNumberFormat="1" applyFill="1" applyBorder="1" applyAlignment="1" applyProtection="1">
      <alignment horizontal="center" vertical="center"/>
    </xf>
    <xf numFmtId="178" fontId="0" fillId="20" borderId="196" xfId="0" applyNumberFormat="1" applyFill="1" applyBorder="1" applyAlignment="1" applyProtection="1">
      <alignment horizontal="center" vertical="center"/>
    </xf>
    <xf numFmtId="9" fontId="8" fillId="22" borderId="185" xfId="0" applyNumberFormat="1" applyFont="1" applyFill="1" applyBorder="1" applyAlignment="1" applyProtection="1">
      <alignment horizontal="center" vertical="center"/>
    </xf>
    <xf numFmtId="0" fontId="11" fillId="0" borderId="10" xfId="0" applyFont="1" applyBorder="1" applyProtection="1">
      <alignment vertical="center"/>
    </xf>
    <xf numFmtId="0" fontId="8" fillId="0" borderId="128" xfId="0" applyFont="1" applyFill="1" applyBorder="1" applyProtection="1">
      <alignment vertical="center"/>
    </xf>
    <xf numFmtId="0" fontId="9" fillId="0" borderId="126" xfId="0" applyFont="1" applyFill="1" applyBorder="1" applyProtection="1">
      <alignment vertical="center"/>
    </xf>
    <xf numFmtId="0" fontId="9" fillId="0" borderId="110" xfId="0" applyFont="1" applyBorder="1" applyProtection="1">
      <alignment vertical="center"/>
    </xf>
    <xf numFmtId="0" fontId="8" fillId="0" borderId="199" xfId="0" applyFont="1" applyBorder="1" applyAlignment="1" applyProtection="1">
      <alignment horizontal="center" vertical="center"/>
    </xf>
    <xf numFmtId="9" fontId="8" fillId="0" borderId="200" xfId="0" applyNumberFormat="1" applyFont="1" applyBorder="1" applyAlignment="1" applyProtection="1">
      <alignment horizontal="center" vertical="center"/>
    </xf>
    <xf numFmtId="0" fontId="9" fillId="0" borderId="209" xfId="0" applyFont="1" applyBorder="1" applyProtection="1">
      <alignment vertical="center"/>
    </xf>
    <xf numFmtId="0" fontId="9" fillId="0" borderId="209" xfId="0" applyFont="1" applyFill="1" applyBorder="1" applyProtection="1">
      <alignment vertical="center"/>
    </xf>
    <xf numFmtId="0" fontId="9" fillId="0" borderId="123" xfId="0" applyFont="1" applyFill="1" applyBorder="1" applyProtection="1">
      <alignment vertical="center"/>
    </xf>
    <xf numFmtId="9" fontId="0" fillId="0" borderId="201" xfId="0" applyNumberFormat="1" applyBorder="1" applyAlignment="1" applyProtection="1">
      <alignment horizontal="center" vertical="center"/>
    </xf>
    <xf numFmtId="9" fontId="8" fillId="22" borderId="162" xfId="0" applyNumberFormat="1" applyFont="1" applyFill="1" applyBorder="1" applyAlignment="1" applyProtection="1">
      <alignment horizontal="center" vertical="center"/>
    </xf>
    <xf numFmtId="0" fontId="8" fillId="22" borderId="179" xfId="0" applyFont="1" applyFill="1" applyBorder="1" applyAlignment="1" applyProtection="1">
      <alignment horizontal="center" vertical="center"/>
    </xf>
    <xf numFmtId="9" fontId="8" fillId="22" borderId="180" xfId="0" applyNumberFormat="1" applyFont="1" applyFill="1" applyBorder="1" applyAlignment="1" applyProtection="1">
      <alignment horizontal="center" vertical="center"/>
    </xf>
    <xf numFmtId="0" fontId="11" fillId="0" borderId="175" xfId="0" applyFont="1" applyFill="1" applyBorder="1" applyProtection="1">
      <alignment vertical="center"/>
    </xf>
    <xf numFmtId="9" fontId="0" fillId="0" borderId="182" xfId="0" applyNumberFormat="1" applyFill="1" applyBorder="1" applyAlignment="1" applyProtection="1">
      <alignment horizontal="center" vertical="center"/>
    </xf>
    <xf numFmtId="176" fontId="0" fillId="0" borderId="180" xfId="0" applyNumberFormat="1" applyFill="1" applyBorder="1" applyAlignment="1" applyProtection="1">
      <alignment horizontal="center" vertical="center"/>
    </xf>
    <xf numFmtId="177" fontId="0" fillId="0" borderId="183" xfId="0" applyNumberFormat="1" applyFill="1" applyBorder="1" applyAlignment="1" applyProtection="1">
      <alignment horizontal="center" vertical="center"/>
    </xf>
    <xf numFmtId="0" fontId="9" fillId="0" borderId="30" xfId="0" applyFont="1" applyFill="1" applyBorder="1" applyProtection="1">
      <alignment vertical="center"/>
    </xf>
    <xf numFmtId="9" fontId="0" fillId="20" borderId="167" xfId="0" applyNumberFormat="1" applyFill="1" applyBorder="1" applyAlignment="1" applyProtection="1">
      <alignment horizontal="center" vertical="center"/>
    </xf>
    <xf numFmtId="0" fontId="8" fillId="22" borderId="199" xfId="0" applyFont="1" applyFill="1" applyBorder="1" applyAlignment="1" applyProtection="1">
      <alignment horizontal="center" vertical="center"/>
    </xf>
    <xf numFmtId="9" fontId="8" fillId="22" borderId="210" xfId="0" applyNumberFormat="1" applyFont="1" applyFill="1" applyBorder="1" applyAlignment="1" applyProtection="1">
      <alignment horizontal="center" vertical="center"/>
    </xf>
    <xf numFmtId="9" fontId="0" fillId="0" borderId="201" xfId="0" applyNumberFormat="1" applyFill="1" applyBorder="1" applyAlignment="1" applyProtection="1">
      <alignment horizontal="center" vertical="center"/>
    </xf>
    <xf numFmtId="176" fontId="0" fillId="0" borderId="200" xfId="0" applyNumberFormat="1" applyFill="1" applyBorder="1" applyAlignment="1" applyProtection="1">
      <alignment horizontal="center" vertical="center"/>
    </xf>
    <xf numFmtId="177" fontId="0" fillId="0" borderId="202" xfId="0" applyNumberFormat="1" applyFill="1" applyBorder="1" applyAlignment="1" applyProtection="1">
      <alignment horizontal="center" vertical="center"/>
    </xf>
    <xf numFmtId="0" fontId="9" fillId="0" borderId="211" xfId="0" applyFont="1" applyFill="1" applyBorder="1" applyProtection="1">
      <alignment vertical="center"/>
    </xf>
    <xf numFmtId="49" fontId="8" fillId="0" borderId="212" xfId="0" applyNumberFormat="1" applyFont="1" applyBorder="1" applyAlignment="1" applyProtection="1">
      <alignment horizontal="center" vertical="center"/>
    </xf>
    <xf numFmtId="9" fontId="8" fillId="0" borderId="210" xfId="0" applyNumberFormat="1" applyFont="1" applyBorder="1" applyAlignment="1" applyProtection="1">
      <alignment horizontal="center" vertical="center"/>
    </xf>
    <xf numFmtId="0" fontId="9" fillId="0" borderId="213" xfId="0" applyFont="1" applyBorder="1" applyProtection="1">
      <alignment vertical="center"/>
    </xf>
    <xf numFmtId="9" fontId="0" fillId="20" borderId="87" xfId="0" applyNumberFormat="1" applyFill="1" applyBorder="1" applyAlignment="1" applyProtection="1">
      <alignment horizontal="center" vertical="center"/>
    </xf>
    <xf numFmtId="0" fontId="9" fillId="0" borderId="74" xfId="0" applyFont="1" applyFill="1" applyBorder="1" applyProtection="1">
      <alignment vertical="center"/>
    </xf>
    <xf numFmtId="0" fontId="8" fillId="0" borderId="179" xfId="0" applyFont="1" applyFill="1" applyBorder="1" applyAlignment="1" applyProtection="1">
      <alignment horizontal="center" vertical="center"/>
    </xf>
    <xf numFmtId="9" fontId="8" fillId="0" borderId="180" xfId="0" applyNumberFormat="1" applyFont="1" applyFill="1" applyBorder="1" applyAlignment="1" applyProtection="1">
      <alignment horizontal="center" vertical="center"/>
    </xf>
    <xf numFmtId="0" fontId="11" fillId="0" borderId="209" xfId="0" applyFont="1" applyFill="1" applyBorder="1" applyProtection="1">
      <alignment vertical="center"/>
    </xf>
    <xf numFmtId="0" fontId="8" fillId="0" borderId="165" xfId="0" applyFont="1" applyFill="1" applyBorder="1" applyAlignment="1" applyProtection="1">
      <alignment horizontal="center" vertical="center"/>
    </xf>
    <xf numFmtId="9" fontId="8" fillId="0" borderId="149" xfId="0" applyNumberFormat="1" applyFont="1" applyFill="1" applyBorder="1" applyAlignment="1" applyProtection="1">
      <alignment horizontal="center" vertical="center"/>
    </xf>
    <xf numFmtId="0" fontId="9" fillId="0" borderId="99" xfId="0" applyFont="1" applyFill="1" applyBorder="1" applyProtection="1">
      <alignment vertical="center"/>
    </xf>
    <xf numFmtId="9" fontId="0" fillId="0" borderId="148" xfId="0" applyNumberFormat="1" applyFill="1" applyBorder="1" applyAlignment="1" applyProtection="1">
      <alignment horizontal="center" vertical="center"/>
    </xf>
    <xf numFmtId="176" fontId="0" fillId="0" borderId="149" xfId="0" applyNumberFormat="1" applyFill="1" applyBorder="1" applyAlignment="1" applyProtection="1">
      <alignment horizontal="center" vertical="center"/>
    </xf>
    <xf numFmtId="177" fontId="0" fillId="0" borderId="150" xfId="0" applyNumberFormat="1" applyFill="1" applyBorder="1" applyAlignment="1" applyProtection="1">
      <alignment horizontal="center" vertical="center"/>
    </xf>
    <xf numFmtId="0" fontId="9" fillId="0" borderId="23" xfId="0" applyFont="1" applyFill="1" applyBorder="1" applyProtection="1">
      <alignment vertical="center"/>
    </xf>
    <xf numFmtId="9" fontId="0" fillId="0" borderId="187" xfId="0" applyNumberFormat="1" applyFill="1" applyBorder="1" applyAlignment="1" applyProtection="1">
      <alignment horizontal="center" vertical="center"/>
    </xf>
    <xf numFmtId="176" fontId="0" fillId="0" borderId="188" xfId="0" applyNumberFormat="1" applyFill="1" applyBorder="1" applyAlignment="1" applyProtection="1">
      <alignment horizontal="center" vertical="center"/>
    </xf>
    <xf numFmtId="0" fontId="9" fillId="0" borderId="214" xfId="0" applyFont="1" applyFill="1" applyBorder="1" applyProtection="1">
      <alignment vertical="center"/>
    </xf>
    <xf numFmtId="0" fontId="0" fillId="0" borderId="8" xfId="0" applyBorder="1" applyProtection="1">
      <alignment vertical="center"/>
      <protection locked="0"/>
    </xf>
    <xf numFmtId="0" fontId="0" fillId="0" borderId="215" xfId="0" applyBorder="1" applyProtection="1">
      <alignment vertical="center"/>
      <protection locked="0"/>
    </xf>
    <xf numFmtId="0" fontId="13" fillId="0" borderId="10" xfId="0" applyFont="1" applyBorder="1" applyProtection="1">
      <alignment vertical="center"/>
      <protection locked="0"/>
    </xf>
    <xf numFmtId="0" fontId="3" fillId="0" borderId="22" xfId="0" applyFont="1" applyFill="1" applyBorder="1" applyAlignment="1" applyProtection="1">
      <alignment vertical="center" shrinkToFit="1"/>
    </xf>
    <xf numFmtId="0" fontId="8" fillId="4" borderId="94" xfId="0" applyFont="1" applyFill="1" applyBorder="1" applyProtection="1">
      <alignment vertical="center"/>
    </xf>
    <xf numFmtId="0" fontId="8" fillId="4" borderId="216" xfId="0" applyFont="1" applyFill="1" applyBorder="1" applyProtection="1">
      <alignment vertical="center"/>
    </xf>
    <xf numFmtId="0" fontId="8" fillId="3" borderId="217" xfId="0" applyFont="1" applyFill="1" applyBorder="1" applyProtection="1">
      <alignment vertical="center"/>
    </xf>
    <xf numFmtId="0" fontId="8" fillId="0" borderId="0" xfId="0" applyFont="1" applyBorder="1" applyProtection="1">
      <alignment vertical="center"/>
    </xf>
    <xf numFmtId="0" fontId="8" fillId="3" borderId="218" xfId="0" applyFont="1" applyFill="1" applyBorder="1" applyProtection="1">
      <alignment vertical="center"/>
    </xf>
    <xf numFmtId="0" fontId="8" fillId="0" borderId="219" xfId="0" applyFont="1" applyBorder="1" applyProtection="1">
      <alignment vertical="center"/>
    </xf>
    <xf numFmtId="0" fontId="8" fillId="4" borderId="94" xfId="0" applyFont="1" applyFill="1" applyBorder="1" applyAlignment="1" applyProtection="1">
      <alignment horizontal="center" vertical="center"/>
    </xf>
    <xf numFmtId="0" fontId="8" fillId="3" borderId="217"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4" borderId="216" xfId="0" applyFont="1" applyFill="1" applyBorder="1" applyAlignment="1" applyProtection="1">
      <alignment horizontal="center" vertical="center"/>
    </xf>
    <xf numFmtId="0" fontId="8" fillId="3" borderId="218" xfId="0" applyFont="1" applyFill="1" applyBorder="1" applyAlignment="1" applyProtection="1">
      <alignment horizontal="center" vertical="center"/>
    </xf>
    <xf numFmtId="0" fontId="8" fillId="0" borderId="219" xfId="0" applyFont="1" applyBorder="1" applyAlignment="1" applyProtection="1">
      <alignment horizontal="center" vertical="center"/>
    </xf>
    <xf numFmtId="0" fontId="8" fillId="0" borderId="240" xfId="0" applyFont="1" applyBorder="1" applyProtection="1">
      <alignment vertical="center"/>
    </xf>
    <xf numFmtId="0" fontId="8" fillId="0" borderId="241" xfId="0" applyFont="1" applyBorder="1" applyProtection="1">
      <alignment vertical="center"/>
    </xf>
    <xf numFmtId="0" fontId="8" fillId="4" borderId="242" xfId="0" applyFont="1" applyFill="1" applyBorder="1" applyProtection="1">
      <alignment vertical="center"/>
    </xf>
    <xf numFmtId="0" fontId="8" fillId="0" borderId="243" xfId="0" applyFont="1" applyBorder="1" applyProtection="1">
      <alignment vertical="center"/>
    </xf>
    <xf numFmtId="0" fontId="8" fillId="4" borderId="244" xfId="0" applyFont="1" applyFill="1" applyBorder="1" applyAlignment="1" applyProtection="1">
      <alignment horizontal="center" vertical="center"/>
    </xf>
    <xf numFmtId="0" fontId="31" fillId="0" borderId="25" xfId="0" applyFont="1" applyFill="1" applyBorder="1" applyProtection="1">
      <alignment vertical="center"/>
    </xf>
    <xf numFmtId="0" fontId="3" fillId="0" borderId="12" xfId="0" applyFont="1" applyBorder="1" applyProtection="1">
      <alignment vertical="center"/>
    </xf>
    <xf numFmtId="0" fontId="18" fillId="0" borderId="29" xfId="0" applyFont="1" applyBorder="1" applyProtection="1">
      <alignment vertical="center"/>
    </xf>
    <xf numFmtId="0" fontId="11" fillId="0" borderId="3" xfId="0" applyFont="1" applyBorder="1" applyProtection="1">
      <alignment vertical="center"/>
      <protection locked="0"/>
    </xf>
    <xf numFmtId="0" fontId="11" fillId="0" borderId="29" xfId="0" applyFont="1" applyBorder="1" applyProtection="1">
      <alignment vertical="center"/>
    </xf>
    <xf numFmtId="0" fontId="11" fillId="0" borderId="58" xfId="0" applyFont="1" applyBorder="1" applyProtection="1">
      <alignment vertical="center"/>
      <protection locked="0"/>
    </xf>
    <xf numFmtId="0" fontId="31" fillId="10" borderId="17" xfId="0" applyFont="1" applyFill="1" applyBorder="1" applyAlignment="1" applyProtection="1">
      <alignment vertical="center" shrinkToFit="1"/>
    </xf>
    <xf numFmtId="0" fontId="3" fillId="0" borderId="17" xfId="0" applyFont="1" applyFill="1" applyBorder="1" applyAlignment="1" applyProtection="1">
      <alignment vertical="center" shrinkToFit="1"/>
    </xf>
    <xf numFmtId="177" fontId="0" fillId="6" borderId="161" xfId="0" applyNumberFormat="1" applyFill="1" applyBorder="1" applyAlignment="1" applyProtection="1">
      <alignment horizontal="center" vertical="center" wrapText="1"/>
    </xf>
    <xf numFmtId="0" fontId="6" fillId="10" borderId="2" xfId="0" applyFont="1" applyFill="1" applyBorder="1" applyProtection="1">
      <alignment vertical="center"/>
    </xf>
    <xf numFmtId="0" fontId="20" fillId="5" borderId="64" xfId="0" applyFont="1" applyFill="1" applyBorder="1" applyAlignment="1" applyProtection="1">
      <alignment horizontal="center" vertical="center"/>
    </xf>
    <xf numFmtId="0" fontId="20" fillId="5" borderId="48" xfId="0" applyFont="1" applyFill="1" applyBorder="1" applyAlignment="1" applyProtection="1">
      <alignment horizontal="center" vertical="center"/>
    </xf>
    <xf numFmtId="0" fontId="21" fillId="16" borderId="48" xfId="0" applyFont="1" applyFill="1" applyBorder="1" applyAlignment="1" applyProtection="1">
      <alignment horizontal="center" vertical="center" shrinkToFit="1"/>
    </xf>
    <xf numFmtId="0" fontId="20" fillId="18" borderId="86" xfId="0" applyFont="1" applyFill="1" applyBorder="1" applyAlignment="1" applyProtection="1">
      <alignment horizontal="center" vertical="center" shrinkToFit="1"/>
    </xf>
    <xf numFmtId="0" fontId="33" fillId="2" borderId="17" xfId="0" applyFont="1" applyFill="1" applyBorder="1" applyProtection="1">
      <alignment vertical="center"/>
      <protection locked="0"/>
    </xf>
    <xf numFmtId="0" fontId="33" fillId="2" borderId="2" xfId="0" applyFont="1" applyFill="1" applyBorder="1" applyProtection="1">
      <alignment vertical="center"/>
      <protection locked="0"/>
    </xf>
    <xf numFmtId="0" fontId="20" fillId="6" borderId="64" xfId="0" applyFont="1" applyFill="1" applyBorder="1" applyAlignment="1" applyProtection="1">
      <alignment horizontal="center" vertical="center" wrapText="1"/>
    </xf>
    <xf numFmtId="0" fontId="21" fillId="6" borderId="227" xfId="0" applyFont="1" applyFill="1" applyBorder="1" applyAlignment="1" applyProtection="1">
      <alignment horizontal="center" vertical="center"/>
    </xf>
    <xf numFmtId="0" fontId="20" fillId="6" borderId="141" xfId="0" applyFont="1" applyFill="1" applyBorder="1" applyAlignment="1" applyProtection="1">
      <alignment horizontal="center" vertical="center"/>
    </xf>
    <xf numFmtId="0" fontId="0" fillId="6" borderId="141" xfId="0" applyFill="1" applyBorder="1" applyAlignment="1" applyProtection="1">
      <alignment horizontal="center" vertical="center"/>
    </xf>
    <xf numFmtId="0" fontId="0" fillId="6" borderId="187" xfId="0" applyFill="1" applyBorder="1" applyAlignment="1" applyProtection="1">
      <alignment horizontal="center" vertical="center"/>
    </xf>
    <xf numFmtId="0" fontId="20" fillId="7" borderId="141" xfId="0" applyFont="1" applyFill="1" applyBorder="1" applyAlignment="1" applyProtection="1">
      <alignment horizontal="center" vertical="center"/>
    </xf>
    <xf numFmtId="0" fontId="21" fillId="7" borderId="141" xfId="0" applyFont="1" applyFill="1" applyBorder="1" applyAlignment="1" applyProtection="1">
      <alignment horizontal="center" vertical="center"/>
    </xf>
    <xf numFmtId="0" fontId="0" fillId="0" borderId="141" xfId="0" applyBorder="1" applyAlignment="1">
      <alignment horizontal="center" vertical="center"/>
    </xf>
    <xf numFmtId="0" fontId="20" fillId="12" borderId="64" xfId="0" applyFont="1" applyFill="1" applyBorder="1" applyAlignment="1" applyProtection="1">
      <alignment horizontal="center" vertical="center"/>
    </xf>
    <xf numFmtId="0" fontId="0" fillId="12" borderId="187" xfId="0" applyFill="1" applyBorder="1" applyAlignment="1">
      <alignment horizontal="center" vertical="center"/>
    </xf>
    <xf numFmtId="0" fontId="24" fillId="0" borderId="53" xfId="0" applyFont="1" applyBorder="1" applyAlignment="1" applyProtection="1">
      <alignment horizontal="center" vertical="center" textRotation="255"/>
    </xf>
    <xf numFmtId="0" fontId="25" fillId="0" borderId="220" xfId="0" applyFont="1" applyBorder="1" applyAlignment="1" applyProtection="1">
      <alignment horizontal="center" vertical="center"/>
    </xf>
    <xf numFmtId="0" fontId="29" fillId="0" borderId="221" xfId="0" applyFont="1" applyBorder="1" applyAlignment="1" applyProtection="1">
      <alignment horizontal="center" vertical="center"/>
    </xf>
    <xf numFmtId="0" fontId="29" fillId="0" borderId="178" xfId="0" applyFont="1" applyBorder="1" applyAlignment="1" applyProtection="1">
      <alignment horizontal="center" vertical="center"/>
    </xf>
    <xf numFmtId="0" fontId="29" fillId="0" borderId="222" xfId="0" applyFont="1" applyBorder="1" applyAlignment="1" applyProtection="1">
      <alignment horizontal="center" vertical="center"/>
    </xf>
    <xf numFmtId="0" fontId="8" fillId="0" borderId="49" xfId="0" applyFont="1" applyBorder="1" applyAlignment="1" applyProtection="1">
      <alignment horizontal="center" vertical="center" textRotation="255"/>
    </xf>
    <xf numFmtId="0" fontId="27" fillId="0" borderId="224" xfId="0" applyFont="1" applyBorder="1" applyAlignment="1" applyProtection="1">
      <alignment horizontal="center" vertical="center"/>
    </xf>
    <xf numFmtId="0" fontId="8" fillId="0" borderId="85" xfId="0" applyFont="1" applyBorder="1" applyAlignment="1" applyProtection="1">
      <alignment horizontal="right" vertical="center"/>
    </xf>
    <xf numFmtId="0" fontId="8" fillId="0" borderId="141" xfId="0" applyFont="1" applyFill="1" applyBorder="1" applyAlignment="1" applyProtection="1">
      <alignment vertical="center" wrapText="1"/>
    </xf>
    <xf numFmtId="0" fontId="0" fillId="0" borderId="136" xfId="0" applyBorder="1" applyAlignment="1" applyProtection="1">
      <alignment vertical="center" wrapText="1"/>
    </xf>
    <xf numFmtId="0" fontId="20" fillId="4" borderId="141" xfId="0" applyFont="1" applyFill="1" applyBorder="1" applyAlignment="1" applyProtection="1">
      <alignment horizontal="center" vertical="center"/>
    </xf>
    <xf numFmtId="0" fontId="20" fillId="4" borderId="226" xfId="0" applyFont="1" applyFill="1" applyBorder="1" applyAlignment="1" applyProtection="1">
      <alignment horizontal="center" vertical="center"/>
    </xf>
    <xf numFmtId="0" fontId="21" fillId="17" borderId="184" xfId="0" applyFont="1" applyFill="1" applyBorder="1" applyAlignment="1" applyProtection="1">
      <alignment horizontal="center" vertical="center"/>
    </xf>
    <xf numFmtId="0" fontId="21" fillId="17" borderId="141" xfId="0" applyFont="1" applyFill="1" applyBorder="1" applyAlignment="1" applyProtection="1">
      <alignment horizontal="center" vertical="center"/>
    </xf>
    <xf numFmtId="0" fontId="21" fillId="17" borderId="187" xfId="0" applyFont="1" applyFill="1" applyBorder="1" applyAlignment="1" applyProtection="1">
      <alignment horizontal="center" vertical="center"/>
    </xf>
    <xf numFmtId="0" fontId="20" fillId="8" borderId="184" xfId="0" applyFont="1" applyFill="1" applyBorder="1" applyAlignment="1" applyProtection="1">
      <alignment horizontal="center" vertical="center"/>
    </xf>
    <xf numFmtId="0" fontId="0" fillId="8" borderId="187" xfId="0" applyFill="1" applyBorder="1" applyAlignment="1" applyProtection="1">
      <alignment horizontal="center" vertical="center"/>
    </xf>
    <xf numFmtId="0" fontId="21" fillId="4" borderId="184" xfId="0" applyFont="1" applyFill="1" applyBorder="1" applyAlignment="1" applyProtection="1">
      <alignment horizontal="center" vertical="center"/>
    </xf>
    <xf numFmtId="0" fontId="21" fillId="4" borderId="141" xfId="0" applyFont="1" applyFill="1" applyBorder="1" applyAlignment="1" applyProtection="1">
      <alignment horizontal="center" vertical="center"/>
    </xf>
    <xf numFmtId="0" fontId="21" fillId="4" borderId="187" xfId="0" applyFont="1" applyFill="1" applyBorder="1" applyAlignment="1" applyProtection="1">
      <alignment horizontal="center" vertical="center"/>
    </xf>
    <xf numFmtId="0" fontId="24" fillId="0" borderId="53" xfId="0" applyFont="1" applyBorder="1" applyAlignment="1" applyProtection="1">
      <alignment horizontal="center" vertical="center" textRotation="255" wrapText="1"/>
    </xf>
    <xf numFmtId="0" fontId="29" fillId="0" borderId="223" xfId="0" applyFont="1" applyBorder="1" applyAlignment="1" applyProtection="1">
      <alignment horizontal="center" vertical="center"/>
    </xf>
    <xf numFmtId="0" fontId="0" fillId="0" borderId="224" xfId="0" applyBorder="1" applyAlignment="1" applyProtection="1">
      <alignment horizontal="center" vertical="center"/>
    </xf>
    <xf numFmtId="0" fontId="23" fillId="0" borderId="51" xfId="0" applyFont="1" applyBorder="1" applyAlignment="1" applyProtection="1">
      <alignment horizontal="center" vertical="center" textRotation="255"/>
    </xf>
    <xf numFmtId="0" fontId="23" fillId="0" borderId="225" xfId="0" applyFont="1" applyBorder="1" applyAlignment="1" applyProtection="1">
      <alignment horizontal="center" vertical="center"/>
    </xf>
    <xf numFmtId="0" fontId="8" fillId="2" borderId="46" xfId="0" applyFont="1" applyFill="1" applyBorder="1" applyAlignment="1" applyProtection="1">
      <alignment horizontal="left" vertical="center"/>
    </xf>
    <xf numFmtId="0" fontId="0" fillId="0" borderId="228" xfId="0" applyBorder="1" applyAlignment="1" applyProtection="1">
      <alignment horizontal="left" vertical="center"/>
    </xf>
    <xf numFmtId="0" fontId="0" fillId="0" borderId="11" xfId="0" applyBorder="1" applyAlignment="1" applyProtection="1">
      <alignment horizontal="left" vertical="center"/>
    </xf>
    <xf numFmtId="0" fontId="8" fillId="2" borderId="229" xfId="0" applyFont="1" applyFill="1" applyBorder="1" applyAlignment="1" applyProtection="1">
      <alignment horizontal="left" vertical="center"/>
    </xf>
    <xf numFmtId="0" fontId="0" fillId="0" borderId="230" xfId="0" applyBorder="1" applyAlignment="1" applyProtection="1">
      <alignment horizontal="left" vertical="center"/>
    </xf>
    <xf numFmtId="0" fontId="0" fillId="0" borderId="105" xfId="0" applyBorder="1" applyAlignment="1" applyProtection="1">
      <alignment horizontal="left" vertical="center"/>
    </xf>
    <xf numFmtId="0" fontId="8" fillId="2" borderId="231" xfId="0" applyFont="1" applyFill="1" applyBorder="1" applyAlignment="1" applyProtection="1">
      <alignment horizontal="left" vertical="center"/>
    </xf>
    <xf numFmtId="0" fontId="0" fillId="0" borderId="232" xfId="0" applyBorder="1" applyAlignment="1" applyProtection="1">
      <alignment horizontal="left" vertical="center"/>
    </xf>
    <xf numFmtId="0" fontId="0" fillId="0" borderId="106" xfId="0" applyBorder="1" applyAlignment="1" applyProtection="1">
      <alignment horizontal="left" vertical="center"/>
    </xf>
    <xf numFmtId="176" fontId="0" fillId="6" borderId="233" xfId="0" applyNumberFormat="1" applyFill="1" applyBorder="1" applyAlignment="1" applyProtection="1">
      <alignment horizontal="center" vertical="center" wrapText="1"/>
    </xf>
    <xf numFmtId="0" fontId="0" fillId="0" borderId="234" xfId="0" applyBorder="1" applyAlignment="1" applyProtection="1">
      <alignment horizontal="center" vertical="center"/>
    </xf>
    <xf numFmtId="0" fontId="0" fillId="0" borderId="235" xfId="0" applyBorder="1" applyAlignment="1" applyProtection="1">
      <alignment horizontal="center" vertical="center"/>
    </xf>
    <xf numFmtId="0" fontId="8" fillId="2" borderId="86" xfId="0" applyFont="1" applyFill="1" applyBorder="1" applyAlignment="1" applyProtection="1">
      <alignment horizontal="left" vertical="center"/>
    </xf>
    <xf numFmtId="0" fontId="0" fillId="0" borderId="236" xfId="0" applyBorder="1" applyAlignment="1" applyProtection="1">
      <alignment horizontal="left" vertical="center"/>
    </xf>
    <xf numFmtId="0" fontId="0" fillId="0" borderId="44" xfId="0" applyBorder="1" applyAlignment="1" applyProtection="1">
      <alignment horizontal="left" vertical="center"/>
    </xf>
    <xf numFmtId="0" fontId="29" fillId="0" borderId="47" xfId="0" applyFont="1" applyBorder="1" applyAlignment="1" applyProtection="1">
      <alignment horizontal="center" vertical="center"/>
    </xf>
    <xf numFmtId="0" fontId="8" fillId="2" borderId="237" xfId="0" applyFont="1" applyFill="1" applyBorder="1" applyAlignment="1" applyProtection="1">
      <alignment horizontal="left" vertical="center"/>
    </xf>
    <xf numFmtId="0" fontId="0" fillId="0" borderId="237" xfId="0" applyBorder="1" applyAlignment="1" applyProtection="1">
      <alignment horizontal="left" vertical="center"/>
    </xf>
    <xf numFmtId="0" fontId="0" fillId="0" borderId="119" xfId="0" applyBorder="1" applyAlignment="1" applyProtection="1">
      <alignment horizontal="left" vertical="center"/>
    </xf>
    <xf numFmtId="0" fontId="8" fillId="2" borderId="238" xfId="0" applyFont="1" applyFill="1" applyBorder="1" applyAlignment="1" applyProtection="1">
      <alignment horizontal="left" vertical="center"/>
    </xf>
    <xf numFmtId="0" fontId="0" fillId="0" borderId="238" xfId="0" applyBorder="1" applyAlignment="1" applyProtection="1">
      <alignment horizontal="left" vertical="center"/>
    </xf>
    <xf numFmtId="0" fontId="0" fillId="0" borderId="41" xfId="0" applyBorder="1" applyAlignment="1" applyProtection="1">
      <alignment horizontal="left" vertical="center"/>
    </xf>
    <xf numFmtId="0" fontId="8" fillId="2" borderId="239" xfId="0" applyFont="1" applyFill="1" applyBorder="1" applyAlignment="1" applyProtection="1">
      <alignment horizontal="left" vertical="center"/>
    </xf>
    <xf numFmtId="0" fontId="0" fillId="0" borderId="239" xfId="0" applyBorder="1" applyAlignment="1" applyProtection="1">
      <alignment horizontal="left" vertical="center"/>
    </xf>
    <xf numFmtId="0" fontId="0" fillId="0" borderId="38" xfId="0" applyBorder="1" applyAlignment="1" applyProtection="1">
      <alignment horizontal="left" vertical="center"/>
    </xf>
    <xf numFmtId="0" fontId="31" fillId="23" borderId="20" xfId="0" applyFont="1" applyFill="1" applyBorder="1" applyAlignment="1" applyProtection="1">
      <alignment vertical="center" shrinkToFit="1"/>
    </xf>
    <xf numFmtId="0" fontId="31" fillId="24" borderId="20" xfId="0" applyFont="1" applyFill="1" applyBorder="1" applyAlignment="1" applyProtection="1">
      <alignment vertical="center" shrinkToFit="1"/>
    </xf>
    <xf numFmtId="0" fontId="6" fillId="24" borderId="35" xfId="0" applyFont="1" applyFill="1" applyBorder="1" applyProtection="1">
      <alignment vertical="center"/>
    </xf>
    <xf numFmtId="0" fontId="6" fillId="24" borderId="22" xfId="0" applyFont="1" applyFill="1" applyBorder="1" applyProtection="1">
      <alignment vertical="center"/>
    </xf>
    <xf numFmtId="0" fontId="6" fillId="24" borderId="17" xfId="0" applyFont="1" applyFill="1" applyBorder="1" applyProtection="1">
      <alignment vertical="center"/>
    </xf>
    <xf numFmtId="0" fontId="6" fillId="10" borderId="72" xfId="0" applyFont="1" applyFill="1" applyBorder="1" applyProtection="1">
      <alignment vertical="center"/>
    </xf>
    <xf numFmtId="0" fontId="6" fillId="10" borderId="83" xfId="0" applyFont="1" applyFill="1" applyBorder="1" applyProtection="1">
      <alignment vertical="center"/>
    </xf>
    <xf numFmtId="0" fontId="6" fillId="10" borderId="111" xfId="0" applyFont="1" applyFill="1" applyBorder="1" applyProtection="1">
      <alignment vertical="center"/>
    </xf>
    <xf numFmtId="0" fontId="6" fillId="10" borderId="107" xfId="0" applyFont="1" applyFill="1" applyBorder="1" applyProtection="1">
      <alignment vertical="center"/>
    </xf>
    <xf numFmtId="0" fontId="6" fillId="10" borderId="124" xfId="0" applyFont="1" applyFill="1" applyBorder="1" applyProtection="1">
      <alignment vertical="center"/>
    </xf>
    <xf numFmtId="0" fontId="31" fillId="10" borderId="124" xfId="0" applyFont="1" applyFill="1" applyBorder="1" applyAlignment="1" applyProtection="1">
      <alignment vertical="center" shrinkToFit="1"/>
    </xf>
    <xf numFmtId="0" fontId="31" fillId="10" borderId="20" xfId="0" applyFont="1" applyFill="1" applyBorder="1" applyAlignment="1" applyProtection="1">
      <alignment vertical="center" shrinkToFit="1"/>
    </xf>
    <xf numFmtId="0" fontId="6" fillId="10" borderId="5" xfId="0" applyFont="1" applyFill="1" applyBorder="1" applyProtection="1">
      <alignment vertical="center"/>
    </xf>
    <xf numFmtId="0" fontId="3" fillId="0" borderId="22" xfId="0" applyFont="1" applyBorder="1" applyAlignment="1" applyProtection="1">
      <alignmen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49"/>
  <sheetViews>
    <sheetView tabSelected="1" zoomScale="115" zoomScaleNormal="115" workbookViewId="0">
      <pane ySplit="4" topLeftCell="A5" activePane="bottomLeft" state="frozen"/>
      <selection pane="bottomLeft" activeCell="AK42" sqref="AK42"/>
    </sheetView>
  </sheetViews>
  <sheetFormatPr defaultRowHeight="12.75" x14ac:dyDescent="0.25"/>
  <cols>
    <col min="1" max="1" width="18.33203125" customWidth="1"/>
    <col min="2" max="2" width="13.59765625" customWidth="1"/>
    <col min="3" max="3" width="1.59765625" customWidth="1"/>
    <col min="4" max="4" width="1.59765625" hidden="1" customWidth="1"/>
    <col min="5" max="6" width="1.59765625" customWidth="1"/>
    <col min="7" max="7" width="3.59765625" customWidth="1"/>
    <col min="8" max="8" width="13.59765625" customWidth="1"/>
    <col min="9" max="9" width="1.59765625" customWidth="1"/>
    <col min="10" max="10" width="1.59765625" hidden="1" customWidth="1"/>
    <col min="11" max="12" width="1.59765625" customWidth="1"/>
    <col min="13" max="13" width="3.59765625" customWidth="1"/>
    <col min="14" max="14" width="13.59765625" customWidth="1"/>
    <col min="15" max="15" width="1.59765625" customWidth="1"/>
    <col min="16" max="16" width="1.59765625" hidden="1" customWidth="1"/>
    <col min="17" max="18" width="1.59765625" customWidth="1"/>
    <col min="19" max="19" width="3.59765625" customWidth="1"/>
    <col min="20" max="20" width="13.59765625" customWidth="1"/>
    <col min="21" max="21" width="1.59765625" customWidth="1"/>
    <col min="22" max="22" width="1.59765625" hidden="1" customWidth="1"/>
    <col min="23" max="24" width="1.59765625" customWidth="1"/>
    <col min="25" max="25" width="3.59765625" customWidth="1"/>
    <col min="26" max="26" width="15.3984375" customWidth="1"/>
    <col min="27" max="27" width="1.59765625" customWidth="1"/>
    <col min="28" max="28" width="1.59765625" hidden="1" customWidth="1"/>
    <col min="29" max="30" width="1.59765625" style="1" customWidth="1"/>
    <col min="31" max="31" width="3.59765625" style="1" customWidth="1"/>
    <col min="32" max="32" width="15.3984375" customWidth="1"/>
    <col min="33" max="33" width="1.59765625" customWidth="1"/>
    <col min="34" max="34" width="1.59765625" hidden="1" customWidth="1"/>
    <col min="35" max="36" width="1.59765625" customWidth="1"/>
    <col min="37" max="37" width="3.59765625" customWidth="1"/>
    <col min="38" max="38" width="13.59765625" customWidth="1"/>
    <col min="39" max="39" width="1.59765625" customWidth="1"/>
    <col min="40" max="40" width="1.59765625" hidden="1" customWidth="1"/>
    <col min="41" max="42" width="1.59765625" customWidth="1"/>
    <col min="43" max="43" width="3.59765625" customWidth="1"/>
    <col min="44" max="45" width="3.59765625" style="116" customWidth="1"/>
    <col min="46" max="46" width="3.59765625" customWidth="1"/>
    <col min="47" max="49" width="3.59765625" style="39" customWidth="1"/>
  </cols>
  <sheetData>
    <row r="1" spans="1:49" ht="9.9499999999999993" customHeight="1" x14ac:dyDescent="0.25">
      <c r="A1" s="33"/>
      <c r="B1" s="34"/>
      <c r="C1" s="34"/>
      <c r="D1" s="34"/>
      <c r="E1" s="34"/>
      <c r="F1" s="34"/>
      <c r="G1" s="34"/>
      <c r="H1" s="33"/>
      <c r="I1" s="34"/>
      <c r="J1" s="34"/>
      <c r="K1" s="34"/>
      <c r="L1" s="34"/>
      <c r="M1" s="34"/>
      <c r="N1" s="34"/>
      <c r="O1" s="34"/>
      <c r="P1" s="34"/>
      <c r="Q1" s="34"/>
      <c r="R1" s="34"/>
      <c r="S1" s="34"/>
      <c r="AR1" s="113"/>
      <c r="AS1" s="113"/>
    </row>
    <row r="2" spans="1:49" ht="13.15" thickBot="1" x14ac:dyDescent="0.3">
      <c r="A2" s="103" t="s">
        <v>107</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4"/>
      <c r="AD2" s="104"/>
      <c r="AE2" s="104"/>
      <c r="AF2" s="103"/>
      <c r="AG2" s="103"/>
      <c r="AH2" s="103"/>
      <c r="AI2" s="103"/>
      <c r="AJ2" s="103"/>
      <c r="AK2" s="103"/>
      <c r="AL2" s="103"/>
      <c r="AM2" s="103"/>
      <c r="AN2" s="103"/>
      <c r="AO2" s="103"/>
      <c r="AP2" s="103"/>
      <c r="AQ2" s="103"/>
      <c r="AR2" s="114"/>
      <c r="AS2" s="114"/>
      <c r="AT2" s="103"/>
      <c r="AU2" s="105"/>
      <c r="AV2" s="105"/>
      <c r="AW2" s="105"/>
    </row>
    <row r="3" spans="1:49" x14ac:dyDescent="0.25">
      <c r="A3" s="418" t="s">
        <v>31</v>
      </c>
      <c r="B3" s="1001" t="s">
        <v>97</v>
      </c>
      <c r="C3" s="1002"/>
      <c r="D3" s="1002"/>
      <c r="E3" s="1002"/>
      <c r="F3" s="1002"/>
      <c r="G3" s="1003"/>
      <c r="H3" s="1001" t="s">
        <v>98</v>
      </c>
      <c r="I3" s="1002"/>
      <c r="J3" s="1002"/>
      <c r="K3" s="1002"/>
      <c r="L3" s="1002"/>
      <c r="M3" s="1003"/>
      <c r="N3" s="1001" t="s">
        <v>99</v>
      </c>
      <c r="O3" s="1002"/>
      <c r="P3" s="1002"/>
      <c r="Q3" s="1002"/>
      <c r="R3" s="1002"/>
      <c r="S3" s="1003"/>
      <c r="T3" s="1001" t="s">
        <v>100</v>
      </c>
      <c r="U3" s="1002"/>
      <c r="V3" s="1002"/>
      <c r="W3" s="1002"/>
      <c r="X3" s="1002"/>
      <c r="Y3" s="1003"/>
      <c r="Z3" s="1001" t="s">
        <v>101</v>
      </c>
      <c r="AA3" s="1002"/>
      <c r="AB3" s="1002"/>
      <c r="AC3" s="1002"/>
      <c r="AD3" s="1002"/>
      <c r="AE3" s="1003"/>
      <c r="AF3" s="1001" t="s">
        <v>102</v>
      </c>
      <c r="AG3" s="1002"/>
      <c r="AH3" s="1002"/>
      <c r="AI3" s="1002"/>
      <c r="AJ3" s="1002"/>
      <c r="AK3" s="1003"/>
      <c r="AL3" s="1001" t="s">
        <v>103</v>
      </c>
      <c r="AM3" s="1002"/>
      <c r="AN3" s="1002"/>
      <c r="AO3" s="1002"/>
      <c r="AP3" s="1002"/>
      <c r="AQ3" s="1020"/>
      <c r="AR3" s="1004" t="s">
        <v>51</v>
      </c>
      <c r="AS3" s="1022" t="s">
        <v>52</v>
      </c>
      <c r="AT3" s="999" t="s">
        <v>45</v>
      </c>
      <c r="AU3" s="1004" t="s">
        <v>14</v>
      </c>
      <c r="AV3" s="1022" t="s">
        <v>47</v>
      </c>
      <c r="AW3" s="1019" t="s">
        <v>159</v>
      </c>
    </row>
    <row r="4" spans="1:49" ht="36" customHeight="1" thickBot="1" x14ac:dyDescent="0.3">
      <c r="A4" s="106" t="s">
        <v>29</v>
      </c>
      <c r="B4" s="46" t="s">
        <v>32</v>
      </c>
      <c r="C4" s="18" t="s">
        <v>14</v>
      </c>
      <c r="D4" s="18" t="s">
        <v>33</v>
      </c>
      <c r="E4" s="47" t="s">
        <v>15</v>
      </c>
      <c r="F4" s="47" t="s">
        <v>46</v>
      </c>
      <c r="G4" s="107" t="s">
        <v>42</v>
      </c>
      <c r="H4" s="46" t="s">
        <v>32</v>
      </c>
      <c r="I4" s="18" t="s">
        <v>14</v>
      </c>
      <c r="J4" s="18" t="s">
        <v>33</v>
      </c>
      <c r="K4" s="47" t="s">
        <v>15</v>
      </c>
      <c r="L4" s="47" t="s">
        <v>46</v>
      </c>
      <c r="M4" s="107" t="s">
        <v>42</v>
      </c>
      <c r="N4" s="46" t="s">
        <v>32</v>
      </c>
      <c r="O4" s="18" t="s">
        <v>14</v>
      </c>
      <c r="P4" s="18" t="s">
        <v>33</v>
      </c>
      <c r="Q4" s="47" t="s">
        <v>15</v>
      </c>
      <c r="R4" s="47" t="s">
        <v>46</v>
      </c>
      <c r="S4" s="107" t="s">
        <v>42</v>
      </c>
      <c r="T4" s="46" t="s">
        <v>32</v>
      </c>
      <c r="U4" s="18" t="s">
        <v>14</v>
      </c>
      <c r="V4" s="18" t="s">
        <v>33</v>
      </c>
      <c r="W4" s="47" t="s">
        <v>15</v>
      </c>
      <c r="X4" s="47" t="s">
        <v>46</v>
      </c>
      <c r="Y4" s="107" t="s">
        <v>42</v>
      </c>
      <c r="Z4" s="46" t="s">
        <v>32</v>
      </c>
      <c r="AA4" s="18" t="s">
        <v>14</v>
      </c>
      <c r="AB4" s="18" t="s">
        <v>33</v>
      </c>
      <c r="AC4" s="47" t="s">
        <v>15</v>
      </c>
      <c r="AD4" s="47" t="s">
        <v>46</v>
      </c>
      <c r="AE4" s="107" t="s">
        <v>42</v>
      </c>
      <c r="AF4" s="46" t="s">
        <v>32</v>
      </c>
      <c r="AG4" s="18" t="s">
        <v>14</v>
      </c>
      <c r="AH4" s="18" t="s">
        <v>33</v>
      </c>
      <c r="AI4" s="47" t="s">
        <v>15</v>
      </c>
      <c r="AJ4" s="47" t="s">
        <v>46</v>
      </c>
      <c r="AK4" s="107" t="s">
        <v>42</v>
      </c>
      <c r="AL4" s="91" t="s">
        <v>32</v>
      </c>
      <c r="AM4" s="18" t="s">
        <v>14</v>
      </c>
      <c r="AN4" s="18" t="s">
        <v>33</v>
      </c>
      <c r="AO4" s="47" t="s">
        <v>15</v>
      </c>
      <c r="AP4" s="47" t="s">
        <v>46</v>
      </c>
      <c r="AQ4" s="108" t="s">
        <v>42</v>
      </c>
      <c r="AR4" s="1005"/>
      <c r="AS4" s="1023"/>
      <c r="AT4" s="1000"/>
      <c r="AU4" s="1021"/>
      <c r="AV4" s="1023"/>
      <c r="AW4" s="1000"/>
    </row>
    <row r="5" spans="1:49" x14ac:dyDescent="0.25">
      <c r="A5" s="109" t="s">
        <v>26</v>
      </c>
      <c r="B5" s="48"/>
      <c r="C5" s="19"/>
      <c r="D5" s="19"/>
      <c r="E5" s="49"/>
      <c r="F5" s="49"/>
      <c r="G5" s="143"/>
      <c r="H5" s="48"/>
      <c r="I5" s="19"/>
      <c r="J5" s="19"/>
      <c r="K5" s="49"/>
      <c r="L5" s="49"/>
      <c r="M5" s="143"/>
      <c r="N5" s="48"/>
      <c r="O5" s="19"/>
      <c r="P5" s="19"/>
      <c r="Q5" s="49"/>
      <c r="R5" s="49"/>
      <c r="S5" s="143"/>
      <c r="T5" s="48"/>
      <c r="U5" s="19"/>
      <c r="V5" s="19"/>
      <c r="W5" s="49"/>
      <c r="X5" s="49"/>
      <c r="Y5" s="143"/>
      <c r="Z5" s="48"/>
      <c r="AA5" s="19"/>
      <c r="AB5" s="19"/>
      <c r="AC5" s="80"/>
      <c r="AD5" s="80"/>
      <c r="AE5" s="148"/>
      <c r="AF5" s="48"/>
      <c r="AG5" s="19"/>
      <c r="AH5" s="19"/>
      <c r="AI5" s="49"/>
      <c r="AJ5" s="49"/>
      <c r="AK5" s="143"/>
      <c r="AL5" s="92"/>
      <c r="AM5" s="19"/>
      <c r="AN5" s="19"/>
      <c r="AO5" s="49"/>
      <c r="AP5" s="49"/>
      <c r="AQ5" s="154"/>
      <c r="AR5" s="111"/>
      <c r="AS5" s="123"/>
      <c r="AT5" s="133"/>
      <c r="AU5" s="110"/>
      <c r="AV5" s="128"/>
      <c r="AW5" s="138"/>
    </row>
    <row r="6" spans="1:49" x14ac:dyDescent="0.25">
      <c r="A6" s="983" t="s">
        <v>88</v>
      </c>
      <c r="B6" s="10"/>
      <c r="C6" s="16">
        <f>IF(G6&gt;0,2,0)</f>
        <v>0</v>
      </c>
      <c r="D6" s="16">
        <f t="shared" ref="D6:D18" si="0">IF(G6&gt;0,1,0)</f>
        <v>0</v>
      </c>
      <c r="E6" s="50">
        <f>IF(G6&gt;=60,1,0)</f>
        <v>0</v>
      </c>
      <c r="F6" s="50">
        <f t="shared" ref="F6:F18" si="1">IF(G6&gt;=90,4,(IF(G6&gt;=80,3,(IF(G6&gt;=70,2,(IF(G6&gt;=60,1,0)))))))</f>
        <v>0</v>
      </c>
      <c r="G6" s="5"/>
      <c r="H6" s="10"/>
      <c r="I6" s="16">
        <f>IF(M6&gt;0,2,0)</f>
        <v>0</v>
      </c>
      <c r="J6" s="16">
        <f>IF(M6&gt;0,1,0)</f>
        <v>0</v>
      </c>
      <c r="K6" s="50">
        <f>IF(M6&gt;=60,1,0)</f>
        <v>0</v>
      </c>
      <c r="L6" s="50">
        <f>IF(M6&gt;=90,4,(IF(M6&gt;=80,3,(IF(M6&gt;=70,2,(IF(M6&gt;=60,1,0)))))))</f>
        <v>0</v>
      </c>
      <c r="M6" s="5"/>
      <c r="N6" s="10"/>
      <c r="O6" s="16">
        <f>IF(S6&gt;0,2,0)</f>
        <v>0</v>
      </c>
      <c r="P6" s="16">
        <f t="shared" ref="P6:P12" si="2">IF(S6&gt;0,1,0)</f>
        <v>0</v>
      </c>
      <c r="Q6" s="50">
        <f t="shared" ref="Q6:Q12" si="3">IF(S6&gt;=60,1,0)</f>
        <v>0</v>
      </c>
      <c r="R6" s="50">
        <f t="shared" ref="R6:R12" si="4">IF(S6&gt;=90,4,(IF(S6&gt;=80,3,(IF(S6&gt;=70,2,(IF(S6&gt;=60,1,0)))))))</f>
        <v>0</v>
      </c>
      <c r="S6" s="5"/>
      <c r="T6" s="10"/>
      <c r="U6" s="16">
        <f>IF(Y6&gt;0,2,0)</f>
        <v>0</v>
      </c>
      <c r="V6" s="16">
        <f>IF(Y6&gt;0,1,0)</f>
        <v>0</v>
      </c>
      <c r="W6" s="50">
        <f>IF(Y6&gt;=60,1,0)</f>
        <v>0</v>
      </c>
      <c r="X6" s="50">
        <f>IF(Y6&gt;=90,4,(IF(Y6&gt;=80,3,(IF(Y6&gt;=70,2,(IF(Y6&gt;=60,1,0)))))))</f>
        <v>0</v>
      </c>
      <c r="Y6" s="5"/>
      <c r="Z6" s="10"/>
      <c r="AA6" s="16">
        <f>IF(AE6&gt;0,2,0)</f>
        <v>0</v>
      </c>
      <c r="AB6" s="16">
        <f>IF(AE6&gt;0,1,0)</f>
        <v>0</v>
      </c>
      <c r="AC6" s="50">
        <f>IF(AE6&gt;=60,1,0)</f>
        <v>0</v>
      </c>
      <c r="AD6" s="50">
        <f>IF(AE6&gt;=90,4,(IF(AE6&gt;=80,3,(IF(AE6&gt;=70,2,(IF(AE6&gt;=60,1,0)))))))</f>
        <v>0</v>
      </c>
      <c r="AE6" s="5"/>
      <c r="AF6" s="10"/>
      <c r="AG6" s="16">
        <f>IF(AK6&gt;0,2,0)</f>
        <v>0</v>
      </c>
      <c r="AH6" s="16">
        <f>IF(AK6&gt;0,1,0)</f>
        <v>0</v>
      </c>
      <c r="AI6" s="50">
        <f>IF(AK6&gt;=60,1,0)</f>
        <v>0</v>
      </c>
      <c r="AJ6" s="50">
        <f>IF(AK6&gt;=90,4,(IF(AK6&gt;=80,3,(IF(AK6&gt;=70,2,(IF(AK6&gt;=60,1,0)))))))</f>
        <v>0</v>
      </c>
      <c r="AK6" s="5"/>
      <c r="AL6" s="10"/>
      <c r="AM6" s="16">
        <f>IF(AQ6&gt;0,2,0)</f>
        <v>0</v>
      </c>
      <c r="AN6" s="16">
        <f>IF(AQ6&gt;0,1,0)</f>
        <v>0</v>
      </c>
      <c r="AO6" s="50">
        <f>IF(AQ6&gt;=60,1,0)</f>
        <v>0</v>
      </c>
      <c r="AP6" s="50">
        <f>IF(AQ6&gt;=90,4,(IF(AQ6&gt;=80,3,(IF(AQ6&gt;=70,2,(IF(AQ6&gt;=60,1,0)))))))</f>
        <v>0</v>
      </c>
      <c r="AQ6" s="5"/>
      <c r="AR6" s="381">
        <f>E6+K6+Q6+W6+AC6+AI6+AO6</f>
        <v>0</v>
      </c>
      <c r="AS6" s="69">
        <f>E6*G6+K6*M6+Q6*S6+W6*Y6+AC6*AE6+AI6*AK6+AO6*AQ6</f>
        <v>0</v>
      </c>
      <c r="AT6" s="382">
        <f>IF(AR6&gt;0,AS6/AR6,0)</f>
        <v>0</v>
      </c>
      <c r="AU6" s="383">
        <f>C6+I6+O6+U6+AA6+AG6+AM6</f>
        <v>0</v>
      </c>
      <c r="AV6" s="384">
        <f>C6*F6+I6*L6+O6*R6+U6*X6+AA6*AD6+AG6*AJ6+AM6*AP6</f>
        <v>0</v>
      </c>
      <c r="AW6" s="385">
        <f>IF(AU6&gt;0,AV6/AU6,0)</f>
        <v>0</v>
      </c>
    </row>
    <row r="7" spans="1:49" x14ac:dyDescent="0.25">
      <c r="A7" s="984" t="s">
        <v>89</v>
      </c>
      <c r="B7" s="10"/>
      <c r="C7" s="16">
        <f>IF(G7&gt;0,(IF(B7="ことばと文化",1,2)),0)</f>
        <v>0</v>
      </c>
      <c r="D7" s="16">
        <f t="shared" si="0"/>
        <v>0</v>
      </c>
      <c r="E7" s="50">
        <f t="shared" ref="E7:E25" si="5">IF(G7&gt;=60,1,0)</f>
        <v>0</v>
      </c>
      <c r="F7" s="50">
        <f t="shared" si="1"/>
        <v>0</v>
      </c>
      <c r="G7" s="5"/>
      <c r="H7" s="10"/>
      <c r="I7" s="16">
        <f>IF(M7&gt;0,(IF(H7="ことばと文化",1,2)),0)</f>
        <v>0</v>
      </c>
      <c r="J7" s="16">
        <f>IF(M7&gt;0,1,0)</f>
        <v>0</v>
      </c>
      <c r="K7" s="50">
        <f>IF(M7&gt;=60,1,0)</f>
        <v>0</v>
      </c>
      <c r="L7" s="50">
        <f>IF(M7&gt;=90,4,(IF(M7&gt;=80,3,(IF(M7&gt;=70,2,(IF(M7&gt;=60,1,0)))))))</f>
        <v>0</v>
      </c>
      <c r="M7" s="5"/>
      <c r="N7" s="10"/>
      <c r="O7" s="16">
        <f>IF(S7&gt;0,(IF(N7="ことばと文化",1,2)),0)</f>
        <v>0</v>
      </c>
      <c r="P7" s="16">
        <f t="shared" si="2"/>
        <v>0</v>
      </c>
      <c r="Q7" s="50">
        <f t="shared" si="3"/>
        <v>0</v>
      </c>
      <c r="R7" s="50">
        <f t="shared" si="4"/>
        <v>0</v>
      </c>
      <c r="S7" s="5"/>
      <c r="T7" s="10"/>
      <c r="U7" s="16">
        <f>IF(Y7&gt;0,(IF(T7="ことばと文化",1,2)),0)</f>
        <v>0</v>
      </c>
      <c r="V7" s="16">
        <f>IF(Y7&gt;0,1,0)</f>
        <v>0</v>
      </c>
      <c r="W7" s="50">
        <f>IF(Y7&gt;=60,1,0)</f>
        <v>0</v>
      </c>
      <c r="X7" s="50">
        <f>IF(Y7&gt;=90,4,(IF(Y7&gt;=80,3,(IF(Y7&gt;=70,2,(IF(Y7&gt;=60,1,0)))))))</f>
        <v>0</v>
      </c>
      <c r="Y7" s="5"/>
      <c r="Z7" s="10"/>
      <c r="AA7" s="16">
        <f>IF(AE7&gt;0,(IF(Z7="ことばと文化",1,2)),0)</f>
        <v>0</v>
      </c>
      <c r="AB7" s="16">
        <f>IF(AE7&gt;0,1,0)</f>
        <v>0</v>
      </c>
      <c r="AC7" s="50">
        <f>IF(AE7&gt;=60,1,0)</f>
        <v>0</v>
      </c>
      <c r="AD7" s="50">
        <f>IF(AE7&gt;=90,4,(IF(AE7&gt;=80,3,(IF(AE7&gt;=70,2,(IF(AE7&gt;=60,1,0)))))))</f>
        <v>0</v>
      </c>
      <c r="AE7" s="5"/>
      <c r="AF7" s="10"/>
      <c r="AG7" s="16">
        <f>IF(AK7&gt;0,(IF(AF7="ことばと文化",1,2)),0)</f>
        <v>0</v>
      </c>
      <c r="AH7" s="16">
        <f>IF(AK7&gt;0,1,0)</f>
        <v>0</v>
      </c>
      <c r="AI7" s="50">
        <f>IF(AK7&gt;=60,1,0)</f>
        <v>0</v>
      </c>
      <c r="AJ7" s="50">
        <f>IF(AK7&gt;=90,4,(IF(AK7&gt;=80,3,(IF(AK7&gt;=70,2,(IF(AK7&gt;=60,1,0)))))))</f>
        <v>0</v>
      </c>
      <c r="AK7" s="5"/>
      <c r="AL7" s="10"/>
      <c r="AM7" s="16">
        <f>IF(AQ7&gt;0,(IF(AL7="ことばと文化",1,2)),0)</f>
        <v>0</v>
      </c>
      <c r="AN7" s="16">
        <f>IF(AQ7&gt;0,1,0)</f>
        <v>0</v>
      </c>
      <c r="AO7" s="50">
        <f>IF(AQ7&gt;=60,1,0)</f>
        <v>0</v>
      </c>
      <c r="AP7" s="50">
        <f>IF(AQ7&gt;=90,4,(IF(AQ7&gt;=80,3,(IF(AQ7&gt;=70,2,(IF(AQ7&gt;=60,1,0)))))))</f>
        <v>0</v>
      </c>
      <c r="AQ7" s="5"/>
      <c r="AR7" s="381">
        <f>E7+K7+Q7+W7+AC7+AI7+AO7</f>
        <v>0</v>
      </c>
      <c r="AS7" s="69">
        <f>E7*G7+K7*M7+Q7*S7+W7*Y7+AC7*AE7+AI7*AK7+AO7*AQ7</f>
        <v>0</v>
      </c>
      <c r="AT7" s="382">
        <f>IF(AR7&gt;0,AS7/AR7,0)</f>
        <v>0</v>
      </c>
      <c r="AU7" s="383">
        <f>C7+I7+O7+U7+AA7+AG7+AM7</f>
        <v>0</v>
      </c>
      <c r="AV7" s="384">
        <f>C7*F7+I7*L7+O7*R7+U7*X7+AA7*AD7+AG7*AJ7+AM7*AP7</f>
        <v>0</v>
      </c>
      <c r="AW7" s="385">
        <f>IF(AU7&gt;0,AV7/AU7,0)</f>
        <v>0</v>
      </c>
    </row>
    <row r="8" spans="1:49" x14ac:dyDescent="0.25">
      <c r="A8" s="984" t="s">
        <v>90</v>
      </c>
      <c r="B8" s="4"/>
      <c r="C8" s="16">
        <f>IF(G8&gt;0,2,0)</f>
        <v>0</v>
      </c>
      <c r="D8" s="16">
        <f t="shared" si="0"/>
        <v>0</v>
      </c>
      <c r="E8" s="50">
        <f t="shared" si="5"/>
        <v>0</v>
      </c>
      <c r="F8" s="50">
        <f t="shared" si="1"/>
        <v>0</v>
      </c>
      <c r="G8" s="5"/>
      <c r="H8" s="4"/>
      <c r="I8" s="16">
        <f>IF(M8&gt;0,2,0)</f>
        <v>0</v>
      </c>
      <c r="J8" s="16">
        <f t="shared" ref="J8:J18" si="6">IF(M8&gt;0,1,0)</f>
        <v>0</v>
      </c>
      <c r="K8" s="50">
        <f t="shared" ref="K8:K18" si="7">IF(M8&gt;=60,1,0)</f>
        <v>0</v>
      </c>
      <c r="L8" s="50">
        <f t="shared" ref="L8:L18" si="8">IF(M8&gt;=90,4,(IF(M8&gt;=80,3,(IF(M8&gt;=70,2,(IF(M8&gt;=60,1,0)))))))</f>
        <v>0</v>
      </c>
      <c r="M8" s="5"/>
      <c r="N8" s="4"/>
      <c r="O8" s="16">
        <f>IF(S8&gt;0,2,0)</f>
        <v>0</v>
      </c>
      <c r="P8" s="16">
        <f t="shared" si="2"/>
        <v>0</v>
      </c>
      <c r="Q8" s="50">
        <f t="shared" si="3"/>
        <v>0</v>
      </c>
      <c r="R8" s="50">
        <f t="shared" si="4"/>
        <v>0</v>
      </c>
      <c r="S8" s="5"/>
      <c r="T8" s="4"/>
      <c r="U8" s="16">
        <f>IF(Y8&gt;0,2,0)</f>
        <v>0</v>
      </c>
      <c r="V8" s="16">
        <f t="shared" ref="V8:V18" si="9">IF(Y8&gt;0,1,0)</f>
        <v>0</v>
      </c>
      <c r="W8" s="50">
        <f t="shared" ref="W8:W18" si="10">IF(Y8&gt;=60,1,0)</f>
        <v>0</v>
      </c>
      <c r="X8" s="50">
        <f t="shared" ref="X8:X18" si="11">IF(Y8&gt;=90,4,(IF(Y8&gt;=80,3,(IF(Y8&gt;=70,2,(IF(Y8&gt;=60,1,0)))))))</f>
        <v>0</v>
      </c>
      <c r="Y8" s="5"/>
      <c r="Z8" s="4"/>
      <c r="AA8" s="16">
        <f>IF(AE8&gt;0,2,0)</f>
        <v>0</v>
      </c>
      <c r="AB8" s="16">
        <f t="shared" ref="AB8:AB18" si="12">IF(AE8&gt;0,1,0)</f>
        <v>0</v>
      </c>
      <c r="AC8" s="50">
        <f t="shared" ref="AC8:AC18" si="13">IF(AE8&gt;=60,1,0)</f>
        <v>0</v>
      </c>
      <c r="AD8" s="50">
        <f t="shared" ref="AD8:AD18" si="14">IF(AE8&gt;=90,4,(IF(AE8&gt;=80,3,(IF(AE8&gt;=70,2,(IF(AE8&gt;=60,1,0)))))))</f>
        <v>0</v>
      </c>
      <c r="AE8" s="5"/>
      <c r="AF8" s="4"/>
      <c r="AG8" s="16">
        <f>IF(AK8&gt;0,2,0)</f>
        <v>0</v>
      </c>
      <c r="AH8" s="16">
        <f t="shared" ref="AH8:AH18" si="15">IF(AK8&gt;0,1,0)</f>
        <v>0</v>
      </c>
      <c r="AI8" s="50">
        <f t="shared" ref="AI8:AI18" si="16">IF(AK8&gt;=60,1,0)</f>
        <v>0</v>
      </c>
      <c r="AJ8" s="50">
        <f t="shared" ref="AJ8:AJ18" si="17">IF(AK8&gt;=90,4,(IF(AK8&gt;=80,3,(IF(AK8&gt;=70,2,(IF(AK8&gt;=60,1,0)))))))</f>
        <v>0</v>
      </c>
      <c r="AK8" s="5"/>
      <c r="AL8" s="4"/>
      <c r="AM8" s="16">
        <f>IF(AQ8&gt;0,2,0)</f>
        <v>0</v>
      </c>
      <c r="AN8" s="16">
        <f t="shared" ref="AN8:AN18" si="18">IF(AQ8&gt;0,1,0)</f>
        <v>0</v>
      </c>
      <c r="AO8" s="50">
        <f t="shared" ref="AO8:AO18" si="19">IF(AQ8&gt;=60,1,0)</f>
        <v>0</v>
      </c>
      <c r="AP8" s="50">
        <f t="shared" ref="AP8:AP18" si="20">IF(AQ8&gt;=90,4,(IF(AQ8&gt;=80,3,(IF(AQ8&gt;=70,2,(IF(AQ8&gt;=60,1,0)))))))</f>
        <v>0</v>
      </c>
      <c r="AQ8" s="5"/>
      <c r="AR8" s="381">
        <f>E8+K8+Q8+W8+AC8+AI8+AO8</f>
        <v>0</v>
      </c>
      <c r="AS8" s="69">
        <f>E8*G8+K8*M8+Q8*S8+W8*Y8+AC8*AE8+AI8*AK8+AO8*AQ8</f>
        <v>0</v>
      </c>
      <c r="AT8" s="382">
        <f>IF(AR8&gt;0,AS8/AR8,0)</f>
        <v>0</v>
      </c>
      <c r="AU8" s="383">
        <f>C8+I8+O8+U8+AA8+AG8+AM8</f>
        <v>0</v>
      </c>
      <c r="AV8" s="384">
        <f>C8*F8+I8*L8+O8*R8+U8*X8+AA8*AD8+AG8*AJ8+AM8*AP8</f>
        <v>0</v>
      </c>
      <c r="AW8" s="385">
        <f>IF(AU8&gt;0,AV8/AU8,0)</f>
        <v>0</v>
      </c>
    </row>
    <row r="9" spans="1:49" x14ac:dyDescent="0.25">
      <c r="A9" s="985" t="s">
        <v>161</v>
      </c>
      <c r="B9" s="180"/>
      <c r="C9" s="16">
        <f>IF(G9&gt;0,(IF(B9="生涯スポーツⅠ",1,( IF(B9="生涯スポーツⅡ",1,2)))),0)</f>
        <v>0</v>
      </c>
      <c r="D9" s="16">
        <f>IF(G9&gt;0,1,0)</f>
        <v>0</v>
      </c>
      <c r="E9" s="181">
        <f>IF(G9&gt;=60,1,0)</f>
        <v>0</v>
      </c>
      <c r="F9" s="181">
        <f>IF(G9&gt;=90,4,(IF(G9&gt;=80,3,(IF(G9&gt;=70,2,(IF(G9&gt;=60,1,0)))))))</f>
        <v>0</v>
      </c>
      <c r="G9" s="150"/>
      <c r="H9" s="180"/>
      <c r="I9" s="16">
        <f>IF(M9&gt;0,(IF(H9="生涯スポーツⅠ",1,( IF(H9="生涯スポーツⅡ",1,2)))),0)</f>
        <v>0</v>
      </c>
      <c r="J9" s="16">
        <f t="shared" si="6"/>
        <v>0</v>
      </c>
      <c r="K9" s="181">
        <f t="shared" si="7"/>
        <v>0</v>
      </c>
      <c r="L9" s="181">
        <f t="shared" si="8"/>
        <v>0</v>
      </c>
      <c r="M9" s="150"/>
      <c r="N9" s="180"/>
      <c r="O9" s="16">
        <f>IF(S9&gt;0,(IF(N9="生涯スポーツⅠ",1,( IF(N9="生涯スポーツⅡ",1,2)))),0)</f>
        <v>0</v>
      </c>
      <c r="P9" s="16">
        <f t="shared" si="2"/>
        <v>0</v>
      </c>
      <c r="Q9" s="181">
        <f t="shared" si="3"/>
        <v>0</v>
      </c>
      <c r="R9" s="181">
        <f t="shared" si="4"/>
        <v>0</v>
      </c>
      <c r="S9" s="150"/>
      <c r="T9" s="180"/>
      <c r="U9" s="16">
        <f>IF(Y9&gt;0,(IF(T9="生涯スポーツⅠ",1,( IF(T9="生涯スポーツⅡ",1,2)))),0)</f>
        <v>0</v>
      </c>
      <c r="V9" s="16">
        <f t="shared" si="9"/>
        <v>0</v>
      </c>
      <c r="W9" s="181">
        <f t="shared" si="10"/>
        <v>0</v>
      </c>
      <c r="X9" s="181">
        <f t="shared" si="11"/>
        <v>0</v>
      </c>
      <c r="Y9" s="150"/>
      <c r="Z9" s="180"/>
      <c r="AA9" s="16">
        <f>IF(AE9&gt;0,(IF(Z9="生涯スポーツⅠ",1,( IF(Z9="生涯スポーツⅡ",1,2)))),0)</f>
        <v>0</v>
      </c>
      <c r="AB9" s="16">
        <f t="shared" si="12"/>
        <v>0</v>
      </c>
      <c r="AC9" s="181">
        <f t="shared" si="13"/>
        <v>0</v>
      </c>
      <c r="AD9" s="181">
        <f t="shared" si="14"/>
        <v>0</v>
      </c>
      <c r="AE9" s="150"/>
      <c r="AF9" s="180"/>
      <c r="AG9" s="16">
        <f>IF(AK9&gt;0,(IF(AF9="生涯スポーツⅠ",1,( IF(AF9="生涯スポーツⅡ",1,2)))),0)</f>
        <v>0</v>
      </c>
      <c r="AH9" s="16">
        <f t="shared" si="15"/>
        <v>0</v>
      </c>
      <c r="AI9" s="181">
        <f t="shared" si="16"/>
        <v>0</v>
      </c>
      <c r="AJ9" s="181">
        <f t="shared" si="17"/>
        <v>0</v>
      </c>
      <c r="AK9" s="150"/>
      <c r="AL9" s="180"/>
      <c r="AM9" s="16">
        <f>IF(AQ9&gt;0,(IF(AL9="生涯スポーツⅠ",1,( IF(AL9="生涯スポーツⅡ",1,2)))),0)</f>
        <v>0</v>
      </c>
      <c r="AN9" s="16">
        <f t="shared" si="18"/>
        <v>0</v>
      </c>
      <c r="AO9" s="181">
        <f t="shared" si="19"/>
        <v>0</v>
      </c>
      <c r="AP9" s="181">
        <f t="shared" si="20"/>
        <v>0</v>
      </c>
      <c r="AQ9" s="182"/>
      <c r="AR9" s="381">
        <f>E9+K9+Q9+W9+AC9+AI9+AO9</f>
        <v>0</v>
      </c>
      <c r="AS9" s="69">
        <f>E9*G9+K9*M9+Q9*S9+W9*Y9+AC9*AE9+AI9*AK9+AO9*AQ9</f>
        <v>0</v>
      </c>
      <c r="AT9" s="382">
        <f>IF(AR9&gt;0,AS9/AR9,0)</f>
        <v>0</v>
      </c>
      <c r="AU9" s="383">
        <f>C9+I9+O9+U9+AA9+AG9+AM9</f>
        <v>0</v>
      </c>
      <c r="AV9" s="384">
        <f>C9*F9+I9*L9+O9*R9+U9*X9+AA9*AD9+AG9*AJ9+AM9*AP9</f>
        <v>0</v>
      </c>
      <c r="AW9" s="385">
        <f>IF(AU9&gt;0,AV9/AU9,0)</f>
        <v>0</v>
      </c>
    </row>
    <row r="10" spans="1:49" x14ac:dyDescent="0.25">
      <c r="A10" s="989" t="s">
        <v>160</v>
      </c>
      <c r="B10" s="10"/>
      <c r="C10" s="16">
        <f>IF(G10&gt;0,2,0)</f>
        <v>0</v>
      </c>
      <c r="D10" s="16">
        <f>IF(G10&gt;0,1,0)</f>
        <v>0</v>
      </c>
      <c r="E10" s="50">
        <f>IF(G10&gt;=60,1,0)</f>
        <v>0</v>
      </c>
      <c r="F10" s="50">
        <f>IF(G10&gt;=90,4,(IF(G10&gt;=80,3,(IF(G10&gt;=70,2,(IF(G10&gt;=60,1,0)))))))</f>
        <v>0</v>
      </c>
      <c r="G10" s="5"/>
      <c r="H10" s="10"/>
      <c r="I10" s="16">
        <f>IF(M10&gt;0,2,0)</f>
        <v>0</v>
      </c>
      <c r="J10" s="16">
        <f>IF(M10&gt;0,1,0)</f>
        <v>0</v>
      </c>
      <c r="K10" s="50">
        <f>IF(M10&gt;=60,1,0)</f>
        <v>0</v>
      </c>
      <c r="L10" s="50">
        <f>IF(M10&gt;=90,4,(IF(M10&gt;=80,3,(IF(M10&gt;=70,2,(IF(M10&gt;=60,1,0)))))))</f>
        <v>0</v>
      </c>
      <c r="M10" s="5"/>
      <c r="N10" s="10"/>
      <c r="O10" s="16">
        <f>IF(S10&gt;0,2,0)</f>
        <v>0</v>
      </c>
      <c r="P10" s="16">
        <f t="shared" si="2"/>
        <v>0</v>
      </c>
      <c r="Q10" s="50">
        <f t="shared" si="3"/>
        <v>0</v>
      </c>
      <c r="R10" s="50">
        <f t="shared" si="4"/>
        <v>0</v>
      </c>
      <c r="S10" s="5"/>
      <c r="T10" s="10"/>
      <c r="U10" s="16">
        <f>IF(Y10&gt;0,2,0)</f>
        <v>0</v>
      </c>
      <c r="V10" s="16">
        <f>IF(Y10&gt;0,1,0)</f>
        <v>0</v>
      </c>
      <c r="W10" s="50">
        <f>IF(Y10&gt;=60,1,0)</f>
        <v>0</v>
      </c>
      <c r="X10" s="50">
        <f>IF(Y10&gt;=90,4,(IF(Y10&gt;=80,3,(IF(Y10&gt;=70,2,(IF(Y10&gt;=60,1,0)))))))</f>
        <v>0</v>
      </c>
      <c r="Y10" s="5"/>
      <c r="Z10" s="10"/>
      <c r="AA10" s="16">
        <f>IF(AE10&gt;0,2,0)</f>
        <v>0</v>
      </c>
      <c r="AB10" s="16">
        <f>IF(AE10&gt;0,1,0)</f>
        <v>0</v>
      </c>
      <c r="AC10" s="50">
        <f>IF(AE10&gt;=60,1,0)</f>
        <v>0</v>
      </c>
      <c r="AD10" s="50">
        <f>IF(AE10&gt;=90,4,(IF(AE10&gt;=80,3,(IF(AE10&gt;=70,2,(IF(AE10&gt;=60,1,0)))))))</f>
        <v>0</v>
      </c>
      <c r="AE10" s="5"/>
      <c r="AF10" s="10"/>
      <c r="AG10" s="16">
        <f>IF(AK10&gt;0,2,0)</f>
        <v>0</v>
      </c>
      <c r="AH10" s="16">
        <f>IF(AK10&gt;0,1,0)</f>
        <v>0</v>
      </c>
      <c r="AI10" s="50">
        <f>IF(AK10&gt;=60,1,0)</f>
        <v>0</v>
      </c>
      <c r="AJ10" s="50">
        <f>IF(AK10&gt;=90,4,(IF(AK10&gt;=80,3,(IF(AK10&gt;=70,2,(IF(AK10&gt;=60,1,0)))))))</f>
        <v>0</v>
      </c>
      <c r="AK10" s="5"/>
      <c r="AL10" s="10"/>
      <c r="AM10" s="16">
        <f>IF(AQ10&gt;0,2,0)</f>
        <v>0</v>
      </c>
      <c r="AN10" s="16">
        <f>IF(AQ10&gt;0,1,0)</f>
        <v>0</v>
      </c>
      <c r="AO10" s="50">
        <f>IF(AQ10&gt;=60,1,0)</f>
        <v>0</v>
      </c>
      <c r="AP10" s="50">
        <f>IF(AQ10&gt;=90,4,(IF(AQ10&gt;=80,3,(IF(AQ10&gt;=70,2,(IF(AQ10&gt;=60,1,0)))))))</f>
        <v>0</v>
      </c>
      <c r="AQ10" s="5"/>
      <c r="AR10" s="238"/>
      <c r="AS10" s="239"/>
      <c r="AT10" s="240"/>
      <c r="AU10" s="241"/>
      <c r="AV10" s="242"/>
      <c r="AW10" s="243"/>
    </row>
    <row r="11" spans="1:49" x14ac:dyDescent="0.25">
      <c r="A11" s="990"/>
      <c r="B11" s="10"/>
      <c r="C11" s="16">
        <f>IF(G11&gt;0,2,0)</f>
        <v>0</v>
      </c>
      <c r="D11" s="16">
        <f>IF(G11&gt;0,1,0)</f>
        <v>0</v>
      </c>
      <c r="E11" s="50">
        <f>IF(G11&gt;=60,1,0)</f>
        <v>0</v>
      </c>
      <c r="F11" s="50">
        <f>IF(G11&gt;=90,4,(IF(G11&gt;=80,3,(IF(G11&gt;=70,2,(IF(G11&gt;=60,1,0)))))))</f>
        <v>0</v>
      </c>
      <c r="G11" s="5"/>
      <c r="H11" s="10"/>
      <c r="I11" s="16">
        <f>IF(M11&gt;0,2,0)</f>
        <v>0</v>
      </c>
      <c r="J11" s="16">
        <f>IF(M11&gt;0,1,0)</f>
        <v>0</v>
      </c>
      <c r="K11" s="50">
        <f>IF(M11&gt;=60,1,0)</f>
        <v>0</v>
      </c>
      <c r="L11" s="50">
        <f>IF(M11&gt;=90,4,(IF(M11&gt;=80,3,(IF(M11&gt;=70,2,(IF(M11&gt;=60,1,0)))))))</f>
        <v>0</v>
      </c>
      <c r="M11" s="5"/>
      <c r="N11" s="10"/>
      <c r="O11" s="16">
        <f>IF(S11&gt;0,2,0)</f>
        <v>0</v>
      </c>
      <c r="P11" s="16">
        <f t="shared" si="2"/>
        <v>0</v>
      </c>
      <c r="Q11" s="50">
        <f t="shared" si="3"/>
        <v>0</v>
      </c>
      <c r="R11" s="50">
        <f t="shared" si="4"/>
        <v>0</v>
      </c>
      <c r="S11" s="5"/>
      <c r="T11" s="10"/>
      <c r="U11" s="16">
        <f>IF(Y11&gt;0,2,0)</f>
        <v>0</v>
      </c>
      <c r="V11" s="16">
        <f>IF(Y11&gt;0,1,0)</f>
        <v>0</v>
      </c>
      <c r="W11" s="50">
        <f>IF(Y11&gt;=60,1,0)</f>
        <v>0</v>
      </c>
      <c r="X11" s="50">
        <f>IF(Y11&gt;=90,4,(IF(Y11&gt;=80,3,(IF(Y11&gt;=70,2,(IF(Y11&gt;=60,1,0)))))))</f>
        <v>0</v>
      </c>
      <c r="Y11" s="5"/>
      <c r="Z11" s="10"/>
      <c r="AA11" s="16">
        <f>IF(AE11&gt;0,2,0)</f>
        <v>0</v>
      </c>
      <c r="AB11" s="16">
        <f>IF(AE11&gt;0,1,0)</f>
        <v>0</v>
      </c>
      <c r="AC11" s="50">
        <f>IF(AE11&gt;=60,1,0)</f>
        <v>0</v>
      </c>
      <c r="AD11" s="50">
        <f>IF(AE11&gt;=90,4,(IF(AE11&gt;=80,3,(IF(AE11&gt;=70,2,(IF(AE11&gt;=60,1,0)))))))</f>
        <v>0</v>
      </c>
      <c r="AE11" s="5"/>
      <c r="AF11" s="10"/>
      <c r="AG11" s="16">
        <f>IF(AK11&gt;0,2,0)</f>
        <v>0</v>
      </c>
      <c r="AH11" s="16">
        <f>IF(AK11&gt;0,1,0)</f>
        <v>0</v>
      </c>
      <c r="AI11" s="50">
        <f>IF(AK11&gt;=60,1,0)</f>
        <v>0</v>
      </c>
      <c r="AJ11" s="50">
        <f>IF(AK11&gt;=90,4,(IF(AK11&gt;=80,3,(IF(AK11&gt;=70,2,(IF(AK11&gt;=60,1,0)))))))</f>
        <v>0</v>
      </c>
      <c r="AK11" s="5"/>
      <c r="AL11" s="10"/>
      <c r="AM11" s="16">
        <f>IF(AQ11&gt;0,2,0)</f>
        <v>0</v>
      </c>
      <c r="AN11" s="16">
        <f>IF(AQ11&gt;0,1,0)</f>
        <v>0</v>
      </c>
      <c r="AO11" s="50">
        <f>IF(AQ11&gt;=60,1,0)</f>
        <v>0</v>
      </c>
      <c r="AP11" s="50">
        <f>IF(AQ11&gt;=90,4,(IF(AQ11&gt;=80,3,(IF(AQ11&gt;=70,2,(IF(AQ11&gt;=60,1,0)))))))</f>
        <v>0</v>
      </c>
      <c r="AQ11" s="5"/>
      <c r="AR11" s="112"/>
      <c r="AS11" s="127"/>
      <c r="AT11" s="137"/>
      <c r="AU11" s="122"/>
      <c r="AV11" s="132"/>
      <c r="AW11" s="142"/>
    </row>
    <row r="12" spans="1:49" x14ac:dyDescent="0.25">
      <c r="A12" s="986" t="s">
        <v>163</v>
      </c>
      <c r="B12" s="335" t="s">
        <v>162</v>
      </c>
      <c r="C12" s="40">
        <f>IF(G12&gt;0,1,0)</f>
        <v>0</v>
      </c>
      <c r="D12" s="40">
        <f>IF(G12&gt;0,1,0)</f>
        <v>0</v>
      </c>
      <c r="E12" s="56">
        <f>IF(G12&gt;=60,1,0)</f>
        <v>0</v>
      </c>
      <c r="F12" s="56">
        <f>IF(G12&gt;=90,4,(IF(G12&gt;=80,3,(IF(G12&gt;=70,2,(IF(G12&gt;=60,1,0)))))))</f>
        <v>0</v>
      </c>
      <c r="G12" s="6"/>
      <c r="H12" s="335"/>
      <c r="I12" s="40"/>
      <c r="J12" s="40"/>
      <c r="K12" s="56"/>
      <c r="L12" s="56"/>
      <c r="M12" s="6"/>
      <c r="N12" s="336" t="s">
        <v>93</v>
      </c>
      <c r="O12" s="40">
        <f>IF(S12&gt;0,2,0)</f>
        <v>0</v>
      </c>
      <c r="P12" s="40">
        <f t="shared" si="2"/>
        <v>0</v>
      </c>
      <c r="Q12" s="56">
        <f t="shared" si="3"/>
        <v>0</v>
      </c>
      <c r="R12" s="56">
        <f t="shared" si="4"/>
        <v>0</v>
      </c>
      <c r="S12" s="6"/>
      <c r="T12" s="335"/>
      <c r="U12" s="40"/>
      <c r="V12" s="40"/>
      <c r="W12" s="56"/>
      <c r="X12" s="56"/>
      <c r="Y12" s="6"/>
      <c r="Z12" s="337" t="s">
        <v>94</v>
      </c>
      <c r="AA12" s="40">
        <f>IF(AE12&gt;0,2,0)</f>
        <v>0</v>
      </c>
      <c r="AB12" s="40">
        <f>IF(AE12&gt;0,1,0)</f>
        <v>0</v>
      </c>
      <c r="AC12" s="56">
        <f>IF(AE12&gt;=60,1,0)</f>
        <v>0</v>
      </c>
      <c r="AD12" s="56">
        <f>IF(AE12&gt;=90,4,(IF(AE12&gt;=80,3,(IF(AE12&gt;=70,2,(IF(AE12&gt;=60,1,0)))))))</f>
        <v>0</v>
      </c>
      <c r="AE12" s="6"/>
      <c r="AF12" s="335"/>
      <c r="AG12" s="40"/>
      <c r="AH12" s="40"/>
      <c r="AI12" s="56"/>
      <c r="AJ12" s="56"/>
      <c r="AK12" s="6"/>
      <c r="AL12" s="338"/>
      <c r="AM12" s="40"/>
      <c r="AN12" s="40"/>
      <c r="AO12" s="56"/>
      <c r="AP12" s="56"/>
      <c r="AQ12" s="6"/>
      <c r="AR12" s="112">
        <f>E10+K10+Q10+W10+AC10+AI10+AO10+E11+K11+Q11+W11+AC11+AI11+AO11+E12+K12+Q12+W12+AC12+AI12+AO12</f>
        <v>0</v>
      </c>
      <c r="AS12" s="127">
        <f>E10*G10+K10*M10+Q10*S10+W10*Y10+AC10*AE10+AI10*AK10+AO10*AQ10+E11*G11+K11*M11+Q11*S11+W11*Y11+AC11*AE11+AI11*AK11+AO11*AQ11+E12*G12+K12*M12+Q12*S12+W12*Y12+AC12*AE12+AI12*AK12+AO12*AQ12</f>
        <v>0</v>
      </c>
      <c r="AT12" s="137">
        <f>IF(AR12&gt;0,AS12/AR12,0)</f>
        <v>0</v>
      </c>
      <c r="AU12" s="122">
        <f>C10+I10+O10+U10+AA10+AG10+AM10+C11+I11+O11+U11+AA11+AG11+AM11+C12+I12+O12+U12+AA12+AG12+AM12</f>
        <v>0</v>
      </c>
      <c r="AV12" s="132">
        <f>C10*F10+I10*L10+O10*R10+U10*X10+AA10*AD10+AG10*AJ10+AM10*AP10+C11*F11+I11*L11+O11*R11+U11*X11+AA11*AD11+AG11*AJ11+AM11*AP11+C12*F12+I12*L12+O12*R12+U12*X12+AA12*AD12+AG12*AJ12+AM12*AP12</f>
        <v>0</v>
      </c>
      <c r="AW12" s="142">
        <f>IF(AU12&gt;0,AV12/AU12,0)</f>
        <v>0</v>
      </c>
    </row>
    <row r="13" spans="1:49" ht="13.15" thickBot="1" x14ac:dyDescent="0.3">
      <c r="A13" s="339"/>
      <c r="B13" s="340"/>
      <c r="C13" s="341"/>
      <c r="D13" s="341"/>
      <c r="E13" s="342"/>
      <c r="F13" s="342"/>
      <c r="G13" s="343"/>
      <c r="H13" s="340"/>
      <c r="I13" s="341"/>
      <c r="J13" s="341"/>
      <c r="K13" s="342"/>
      <c r="L13" s="342"/>
      <c r="M13" s="343"/>
      <c r="N13" s="340"/>
      <c r="O13" s="341"/>
      <c r="P13" s="341"/>
      <c r="Q13" s="342"/>
      <c r="R13" s="342"/>
      <c r="S13" s="343"/>
      <c r="T13" s="340"/>
      <c r="U13" s="341"/>
      <c r="V13" s="341"/>
      <c r="W13" s="342"/>
      <c r="X13" s="342"/>
      <c r="Y13" s="343"/>
      <c r="Z13" s="340"/>
      <c r="AA13" s="341"/>
      <c r="AB13" s="341"/>
      <c r="AC13" s="342"/>
      <c r="AD13" s="342"/>
      <c r="AE13" s="343"/>
      <c r="AF13" s="340"/>
      <c r="AG13" s="341"/>
      <c r="AH13" s="341"/>
      <c r="AI13" s="342"/>
      <c r="AJ13" s="342"/>
      <c r="AK13" s="343"/>
      <c r="AL13" s="340"/>
      <c r="AM13" s="341"/>
      <c r="AN13" s="341"/>
      <c r="AO13" s="342"/>
      <c r="AP13" s="342"/>
      <c r="AQ13" s="344"/>
      <c r="AR13" s="345">
        <f>SUM(AR6:AR12)</f>
        <v>0</v>
      </c>
      <c r="AS13" s="346">
        <f>SUM(AS6:AS12)</f>
        <v>0</v>
      </c>
      <c r="AT13" s="347">
        <f>IF(AR13&gt;0,AS13/AR13,0)</f>
        <v>0</v>
      </c>
      <c r="AU13" s="348">
        <f>SUM(AU6:AU12)</f>
        <v>0</v>
      </c>
      <c r="AV13" s="349">
        <f>SUM(AV6:AV12)</f>
        <v>0</v>
      </c>
      <c r="AW13" s="350">
        <f>IF(AU13&gt;0,AV13/AU13,0)</f>
        <v>0</v>
      </c>
    </row>
    <row r="14" spans="1:49" x14ac:dyDescent="0.25">
      <c r="A14" s="109" t="s">
        <v>91</v>
      </c>
      <c r="B14" s="48"/>
      <c r="C14" s="19"/>
      <c r="D14" s="19"/>
      <c r="E14" s="49"/>
      <c r="F14" s="49"/>
      <c r="G14" s="143"/>
      <c r="H14" s="48"/>
      <c r="I14" s="19"/>
      <c r="J14" s="19"/>
      <c r="K14" s="49"/>
      <c r="L14" s="49"/>
      <c r="M14" s="143"/>
      <c r="N14" s="48"/>
      <c r="O14" s="19"/>
      <c r="P14" s="19"/>
      <c r="Q14" s="49"/>
      <c r="R14" s="49"/>
      <c r="S14" s="143"/>
      <c r="T14" s="48"/>
      <c r="U14" s="19"/>
      <c r="V14" s="19"/>
      <c r="W14" s="49"/>
      <c r="X14" s="49"/>
      <c r="Y14" s="143"/>
      <c r="Z14" s="48"/>
      <c r="AA14" s="19"/>
      <c r="AB14" s="19"/>
      <c r="AC14" s="80"/>
      <c r="AD14" s="80"/>
      <c r="AE14" s="148"/>
      <c r="AF14" s="48"/>
      <c r="AG14" s="19"/>
      <c r="AH14" s="19"/>
      <c r="AI14" s="49"/>
      <c r="AJ14" s="49"/>
      <c r="AK14" s="143"/>
      <c r="AL14" s="92"/>
      <c r="AM14" s="19"/>
      <c r="AN14" s="19"/>
      <c r="AO14" s="49"/>
      <c r="AP14" s="49"/>
      <c r="AQ14" s="154"/>
      <c r="AR14" s="111"/>
      <c r="AS14" s="123"/>
      <c r="AT14" s="133"/>
      <c r="AU14" s="110"/>
      <c r="AV14" s="128"/>
      <c r="AW14" s="138"/>
    </row>
    <row r="15" spans="1:49" x14ac:dyDescent="0.25">
      <c r="A15" s="1009" t="s">
        <v>58</v>
      </c>
      <c r="B15" s="987" t="s">
        <v>55</v>
      </c>
      <c r="C15" s="179">
        <f>IF(G15&gt;0,1,0)</f>
        <v>0</v>
      </c>
      <c r="D15" s="117">
        <f t="shared" si="0"/>
        <v>0</v>
      </c>
      <c r="E15" s="64">
        <f t="shared" si="5"/>
        <v>0</v>
      </c>
      <c r="F15" s="64">
        <f t="shared" si="1"/>
        <v>0</v>
      </c>
      <c r="G15" s="24"/>
      <c r="H15" s="183"/>
      <c r="I15" s="117">
        <f>IF(M15&gt;0,1,0)</f>
        <v>0</v>
      </c>
      <c r="J15" s="184">
        <f t="shared" si="6"/>
        <v>0</v>
      </c>
      <c r="K15" s="57">
        <f t="shared" si="7"/>
        <v>0</v>
      </c>
      <c r="L15" s="57">
        <f t="shared" si="8"/>
        <v>0</v>
      </c>
      <c r="M15" s="29"/>
      <c r="N15" s="183"/>
      <c r="O15" s="117">
        <f>IF(S15&gt;0,1,0)</f>
        <v>0</v>
      </c>
      <c r="P15" s="184">
        <f>IF(S15&gt;0,1,0)</f>
        <v>0</v>
      </c>
      <c r="Q15" s="57">
        <f>IF(S15&gt;=60,1,0)</f>
        <v>0</v>
      </c>
      <c r="R15" s="57">
        <f>IF(S15&gt;=90,4,(IF(S15&gt;=80,3,(IF(S15&gt;=70,2,(IF(S15&gt;=60,1,0)))))))</f>
        <v>0</v>
      </c>
      <c r="S15" s="29"/>
      <c r="T15" s="183"/>
      <c r="U15" s="117">
        <f>IF(Y15&gt;0,1,0)</f>
        <v>0</v>
      </c>
      <c r="V15" s="184">
        <f t="shared" si="9"/>
        <v>0</v>
      </c>
      <c r="W15" s="57">
        <f t="shared" si="10"/>
        <v>0</v>
      </c>
      <c r="X15" s="57">
        <f t="shared" si="11"/>
        <v>0</v>
      </c>
      <c r="Y15" s="29"/>
      <c r="Z15" s="183"/>
      <c r="AA15" s="117">
        <f>IF(AE15&gt;0,1,0)</f>
        <v>0</v>
      </c>
      <c r="AB15" s="184">
        <f t="shared" si="12"/>
        <v>0</v>
      </c>
      <c r="AC15" s="57">
        <f t="shared" si="13"/>
        <v>0</v>
      </c>
      <c r="AD15" s="57">
        <f t="shared" si="14"/>
        <v>0</v>
      </c>
      <c r="AE15" s="29"/>
      <c r="AF15" s="183"/>
      <c r="AG15" s="117">
        <f>IF(AK15&gt;0,1,0)</f>
        <v>0</v>
      </c>
      <c r="AH15" s="184">
        <f t="shared" si="15"/>
        <v>0</v>
      </c>
      <c r="AI15" s="57">
        <f t="shared" si="16"/>
        <v>0</v>
      </c>
      <c r="AJ15" s="57">
        <f t="shared" si="17"/>
        <v>0</v>
      </c>
      <c r="AK15" s="29"/>
      <c r="AL15" s="183"/>
      <c r="AM15" s="117">
        <f>IF(AQ15&gt;0,1,0)</f>
        <v>0</v>
      </c>
      <c r="AN15" s="184">
        <f t="shared" si="18"/>
        <v>0</v>
      </c>
      <c r="AO15" s="57">
        <f t="shared" si="19"/>
        <v>0</v>
      </c>
      <c r="AP15" s="57">
        <f t="shared" si="20"/>
        <v>0</v>
      </c>
      <c r="AQ15" s="162"/>
      <c r="AR15" s="112">
        <f>E15+K15+Q15+W15+AC15+AI15+AO15</f>
        <v>0</v>
      </c>
      <c r="AS15" s="127">
        <f>E15*G15+K15*M15+Q15*S15+W15*Y15+AC15*AE15+AI15*AK15+AO15*AQ15</f>
        <v>0</v>
      </c>
      <c r="AT15" s="137">
        <f>IF(AR15&gt;0,AS15/AR15,0)</f>
        <v>0</v>
      </c>
      <c r="AU15" s="122">
        <f>C15+I15+O15+U15+AA15+AG15+AM15</f>
        <v>0</v>
      </c>
      <c r="AV15" s="132">
        <f>C15*F15+I15*L15+O15*R15+U15*X15+AA15*AD15+AG15*AJ15+AM15*AP15</f>
        <v>0</v>
      </c>
      <c r="AW15" s="142">
        <f>IF(AU15&gt;0,AV15/AU15,0)</f>
        <v>0</v>
      </c>
    </row>
    <row r="16" spans="1:49" x14ac:dyDescent="0.25">
      <c r="A16" s="1010"/>
      <c r="B16" s="988" t="s">
        <v>56</v>
      </c>
      <c r="C16" s="179">
        <f>IF(G16&gt;0,1,0)</f>
        <v>0</v>
      </c>
      <c r="D16" s="16">
        <f t="shared" si="0"/>
        <v>0</v>
      </c>
      <c r="E16" s="50">
        <f t="shared" si="5"/>
        <v>0</v>
      </c>
      <c r="F16" s="50">
        <f t="shared" si="1"/>
        <v>0</v>
      </c>
      <c r="G16" s="5"/>
      <c r="H16" s="178"/>
      <c r="I16" s="38">
        <f>IF(M16&gt;0,1,0)</f>
        <v>0</v>
      </c>
      <c r="J16" s="16">
        <f t="shared" si="6"/>
        <v>0</v>
      </c>
      <c r="K16" s="50">
        <f t="shared" si="7"/>
        <v>0</v>
      </c>
      <c r="L16" s="50">
        <f t="shared" si="8"/>
        <v>0</v>
      </c>
      <c r="M16" s="5"/>
      <c r="N16" s="178"/>
      <c r="O16" s="38">
        <f>IF(S16&gt;0,1,0)</f>
        <v>0</v>
      </c>
      <c r="P16" s="16">
        <f>IF(S16&gt;0,1,0)</f>
        <v>0</v>
      </c>
      <c r="Q16" s="50">
        <f>IF(S16&gt;=60,1,0)</f>
        <v>0</v>
      </c>
      <c r="R16" s="50">
        <f>IF(S16&gt;=90,4,(IF(S16&gt;=80,3,(IF(S16&gt;=70,2,(IF(S16&gt;=60,1,0)))))))</f>
        <v>0</v>
      </c>
      <c r="S16" s="5"/>
      <c r="T16" s="178"/>
      <c r="U16" s="38">
        <f>IF(Y16&gt;0,1,0)</f>
        <v>0</v>
      </c>
      <c r="V16" s="16">
        <f t="shared" si="9"/>
        <v>0</v>
      </c>
      <c r="W16" s="50">
        <f t="shared" si="10"/>
        <v>0</v>
      </c>
      <c r="X16" s="50">
        <f t="shared" si="11"/>
        <v>0</v>
      </c>
      <c r="Y16" s="5"/>
      <c r="Z16" s="178"/>
      <c r="AA16" s="38">
        <f>IF(AE16&gt;0,1,0)</f>
        <v>0</v>
      </c>
      <c r="AB16" s="16">
        <f t="shared" si="12"/>
        <v>0</v>
      </c>
      <c r="AC16" s="50">
        <f t="shared" si="13"/>
        <v>0</v>
      </c>
      <c r="AD16" s="50">
        <f t="shared" si="14"/>
        <v>0</v>
      </c>
      <c r="AE16" s="5"/>
      <c r="AF16" s="178"/>
      <c r="AG16" s="38">
        <f>IF(AK16&gt;0,1,0)</f>
        <v>0</v>
      </c>
      <c r="AH16" s="16">
        <f t="shared" si="15"/>
        <v>0</v>
      </c>
      <c r="AI16" s="50">
        <f t="shared" si="16"/>
        <v>0</v>
      </c>
      <c r="AJ16" s="50">
        <f t="shared" si="17"/>
        <v>0</v>
      </c>
      <c r="AK16" s="5"/>
      <c r="AL16" s="178"/>
      <c r="AM16" s="38">
        <f>IF(AQ16&gt;0,1,0)</f>
        <v>0</v>
      </c>
      <c r="AN16" s="16">
        <f t="shared" si="18"/>
        <v>0</v>
      </c>
      <c r="AO16" s="50">
        <f t="shared" si="19"/>
        <v>0</v>
      </c>
      <c r="AP16" s="177">
        <f t="shared" si="20"/>
        <v>0</v>
      </c>
      <c r="AQ16" s="24"/>
      <c r="AR16" s="186">
        <f>E16+K16+Q16+W16+AC16+AI16+AO16</f>
        <v>0</v>
      </c>
      <c r="AS16" s="187">
        <f>E16*G16+K16*M16+Q16*S16+W16*Y16+AC16*AE16+AI16*AK16+AO16*AQ16</f>
        <v>0</v>
      </c>
      <c r="AT16" s="188">
        <f>IF(AR16&gt;0,AS16/AR16,0)</f>
        <v>0</v>
      </c>
      <c r="AU16" s="189">
        <f>C16+I16+O16+U16+AA16+AG16+AM16</f>
        <v>0</v>
      </c>
      <c r="AV16" s="190">
        <f>C16*F16+I16*L16+O16*R16+U16*X16+AA16*AD16+AG16*AJ16+AM16*AP16</f>
        <v>0</v>
      </c>
      <c r="AW16" s="191">
        <f>IF(AU16&gt;0,AV16/AU16,0)</f>
        <v>0</v>
      </c>
    </row>
    <row r="17" spans="1:49" x14ac:dyDescent="0.25">
      <c r="A17" s="185" t="s">
        <v>59</v>
      </c>
      <c r="B17" s="4"/>
      <c r="C17" s="179">
        <f>IF(G17&gt;0,1,0)</f>
        <v>0</v>
      </c>
      <c r="D17" s="16">
        <f>IF(G17&gt;0,1,0)</f>
        <v>0</v>
      </c>
      <c r="E17" s="50">
        <f>IF(G17&gt;=60,1,0)</f>
        <v>0</v>
      </c>
      <c r="F17" s="50">
        <f>IF(G17&gt;=90,4,(IF(G17&gt;=80,3,(IF(G17&gt;=70,2,(IF(G17&gt;=60,1,0)))))))</f>
        <v>0</v>
      </c>
      <c r="G17" s="5"/>
      <c r="H17" s="4"/>
      <c r="I17" s="38">
        <f>IF(M17&gt;0,1,0)</f>
        <v>0</v>
      </c>
      <c r="J17" s="16">
        <f>IF(M17&gt;0,1,0)</f>
        <v>0</v>
      </c>
      <c r="K17" s="50">
        <f>IF(M17&gt;=60,1,0)</f>
        <v>0</v>
      </c>
      <c r="L17" s="50">
        <f t="shared" si="8"/>
        <v>0</v>
      </c>
      <c r="M17" s="5"/>
      <c r="N17" s="4"/>
      <c r="O17" s="38">
        <f>IF(S17&gt;0,1,0)</f>
        <v>0</v>
      </c>
      <c r="P17" s="16">
        <f>IF(S17&gt;0,1,0)</f>
        <v>0</v>
      </c>
      <c r="Q17" s="50">
        <f>IF(S17&gt;=60,1,0)</f>
        <v>0</v>
      </c>
      <c r="R17" s="50">
        <f>IF(S17&gt;=90,4,(IF(S17&gt;=80,3,(IF(S17&gt;=70,2,(IF(S17&gt;=60,1,0)))))))</f>
        <v>0</v>
      </c>
      <c r="S17" s="5"/>
      <c r="T17" s="4"/>
      <c r="U17" s="38">
        <f>IF(Y17&gt;0,1,0)</f>
        <v>0</v>
      </c>
      <c r="V17" s="16">
        <f>IF(Y17&gt;0,1,0)</f>
        <v>0</v>
      </c>
      <c r="W17" s="50">
        <f>IF(Y17&gt;=60,1,0)</f>
        <v>0</v>
      </c>
      <c r="X17" s="50">
        <f t="shared" si="11"/>
        <v>0</v>
      </c>
      <c r="Y17" s="5"/>
      <c r="Z17" s="4"/>
      <c r="AA17" s="38">
        <f>IF(AE17&gt;0,1,0)</f>
        <v>0</v>
      </c>
      <c r="AB17" s="16">
        <f>IF(AE17&gt;0,1,0)</f>
        <v>0</v>
      </c>
      <c r="AC17" s="50">
        <f>IF(AE17&gt;=60,1,0)</f>
        <v>0</v>
      </c>
      <c r="AD17" s="50">
        <f t="shared" si="14"/>
        <v>0</v>
      </c>
      <c r="AE17" s="5"/>
      <c r="AF17" s="4"/>
      <c r="AG17" s="38">
        <f>IF(AK17&gt;0,1,0)</f>
        <v>0</v>
      </c>
      <c r="AH17" s="16">
        <f>IF(AK17&gt;0,1,0)</f>
        <v>0</v>
      </c>
      <c r="AI17" s="50">
        <f>IF(AK17&gt;=60,1,0)</f>
        <v>0</v>
      </c>
      <c r="AJ17" s="50">
        <f t="shared" si="17"/>
        <v>0</v>
      </c>
      <c r="AK17" s="5"/>
      <c r="AL17" s="4"/>
      <c r="AM17" s="38">
        <f>IF(AQ17&gt;0,1,0)</f>
        <v>0</v>
      </c>
      <c r="AN17" s="16">
        <f>IF(AQ17&gt;0,1,0)</f>
        <v>0</v>
      </c>
      <c r="AO17" s="50">
        <f>IF(AQ17&gt;=60,1,0)</f>
        <v>0</v>
      </c>
      <c r="AP17" s="177">
        <f t="shared" si="20"/>
        <v>0</v>
      </c>
      <c r="AQ17" s="5"/>
      <c r="AR17" s="112">
        <f>E17+K17+Q17+W17+AC17+AI17+AO17</f>
        <v>0</v>
      </c>
      <c r="AS17" s="127">
        <f>E17*G17+K17*M17+Q17*S17+W17*Y17+AC17*AE17+AI17*AK17+AO17*AQ17</f>
        <v>0</v>
      </c>
      <c r="AT17" s="137">
        <f>IF(AR17&gt;0,AS17/AR17,0)</f>
        <v>0</v>
      </c>
      <c r="AU17" s="122">
        <f>C17+I17+O17+U17+AA17+AG17+AM17</f>
        <v>0</v>
      </c>
      <c r="AV17" s="132">
        <f>C17*F17+I17*L17+O17*R17+U17*X17+AA17*AD17+AG17*AJ17+AM17*AP17</f>
        <v>0</v>
      </c>
      <c r="AW17" s="142">
        <f>IF(AU17&gt;0,AV17/AU17,0)</f>
        <v>0</v>
      </c>
    </row>
    <row r="18" spans="1:49" x14ac:dyDescent="0.25">
      <c r="A18" s="334" t="s">
        <v>57</v>
      </c>
      <c r="B18" s="178"/>
      <c r="C18" s="184">
        <f>IF(G18&gt;0,IF(B18="海外語学研修",2,1),0)</f>
        <v>0</v>
      </c>
      <c r="D18" s="40">
        <f t="shared" si="0"/>
        <v>0</v>
      </c>
      <c r="E18" s="56">
        <f t="shared" si="5"/>
        <v>0</v>
      </c>
      <c r="F18" s="56">
        <f t="shared" si="1"/>
        <v>0</v>
      </c>
      <c r="G18" s="6"/>
      <c r="H18" s="178"/>
      <c r="I18" s="184">
        <f>IF(M18&gt;0,IF(H18="海外語学研修",2,1),0)</f>
        <v>0</v>
      </c>
      <c r="J18" s="40">
        <f t="shared" si="6"/>
        <v>0</v>
      </c>
      <c r="K18" s="56">
        <f t="shared" si="7"/>
        <v>0</v>
      </c>
      <c r="L18" s="56">
        <f t="shared" si="8"/>
        <v>0</v>
      </c>
      <c r="M18" s="6"/>
      <c r="N18" s="178"/>
      <c r="O18" s="184">
        <f>IF(S18&gt;0,IF(N18="海外語学研修",2,1),0)</f>
        <v>0</v>
      </c>
      <c r="P18" s="40">
        <f>IF(S18&gt;0,1,0)</f>
        <v>0</v>
      </c>
      <c r="Q18" s="56">
        <f>IF(S18&gt;=60,1,0)</f>
        <v>0</v>
      </c>
      <c r="R18" s="56">
        <f>IF(S18&gt;=90,4,(IF(S18&gt;=80,3,(IF(S18&gt;=70,2,(IF(S18&gt;=60,1,0)))))))</f>
        <v>0</v>
      </c>
      <c r="S18" s="6"/>
      <c r="T18" s="178"/>
      <c r="U18" s="184">
        <f>IF(Y18&gt;0,IF(T18="海外語学研修",2,1),0)</f>
        <v>0</v>
      </c>
      <c r="V18" s="40">
        <f t="shared" si="9"/>
        <v>0</v>
      </c>
      <c r="W18" s="56">
        <f t="shared" si="10"/>
        <v>0</v>
      </c>
      <c r="X18" s="56">
        <f t="shared" si="11"/>
        <v>0</v>
      </c>
      <c r="Y18" s="6"/>
      <c r="Z18" s="178"/>
      <c r="AA18" s="184">
        <f>IF(AE18&gt;0,IF(Z18="海外語学研修",2,1),0)</f>
        <v>0</v>
      </c>
      <c r="AB18" s="40">
        <f t="shared" si="12"/>
        <v>0</v>
      </c>
      <c r="AC18" s="56">
        <f t="shared" si="13"/>
        <v>0</v>
      </c>
      <c r="AD18" s="56">
        <f t="shared" si="14"/>
        <v>0</v>
      </c>
      <c r="AE18" s="6"/>
      <c r="AF18" s="178"/>
      <c r="AG18" s="184">
        <f>IF(AK18&gt;0,IF(AF18="海外語学研修",2,1),0)</f>
        <v>0</v>
      </c>
      <c r="AH18" s="40">
        <f t="shared" si="15"/>
        <v>0</v>
      </c>
      <c r="AI18" s="56">
        <f t="shared" si="16"/>
        <v>0</v>
      </c>
      <c r="AJ18" s="56">
        <f t="shared" si="17"/>
        <v>0</v>
      </c>
      <c r="AK18" s="6"/>
      <c r="AL18" s="178"/>
      <c r="AM18" s="184">
        <f>IF(AQ18&gt;0,IF(AL18="海外語学研修",2,1),0)</f>
        <v>0</v>
      </c>
      <c r="AN18" s="40">
        <f t="shared" si="18"/>
        <v>0</v>
      </c>
      <c r="AO18" s="56">
        <f t="shared" si="19"/>
        <v>0</v>
      </c>
      <c r="AP18" s="56">
        <f t="shared" si="20"/>
        <v>0</v>
      </c>
      <c r="AQ18" s="6"/>
      <c r="AR18" s="112">
        <f>E18+K18+Q18+W18+AC18+AI18+AO18</f>
        <v>0</v>
      </c>
      <c r="AS18" s="127">
        <f>E18*G18+K18*M18+Q18*S18+W18*Y18+AC18*AE18+AI18*AK18+AO18*AQ18</f>
        <v>0</v>
      </c>
      <c r="AT18" s="137">
        <f>IF(AR18&gt;0,AS18/AR18,0)</f>
        <v>0</v>
      </c>
      <c r="AU18" s="122">
        <f>C18+I18+O18+U18+AA18+AG18+AM18</f>
        <v>0</v>
      </c>
      <c r="AV18" s="132">
        <f>C18*F18+I18*L18+O18*R18+U18*X18+AA18*AD18+AG18*AJ18+AM18*AP18</f>
        <v>0</v>
      </c>
      <c r="AW18" s="142">
        <f>IF(AU18&gt;0,AV18/AU18,0)</f>
        <v>0</v>
      </c>
    </row>
    <row r="19" spans="1:49" ht="13.15" thickBot="1" x14ac:dyDescent="0.3">
      <c r="A19" s="339"/>
      <c r="B19" s="340"/>
      <c r="C19" s="341"/>
      <c r="D19" s="341"/>
      <c r="E19" s="342"/>
      <c r="F19" s="342"/>
      <c r="G19" s="343"/>
      <c r="H19" s="340"/>
      <c r="I19" s="341"/>
      <c r="J19" s="341"/>
      <c r="K19" s="342"/>
      <c r="L19" s="342"/>
      <c r="M19" s="343"/>
      <c r="N19" s="340"/>
      <c r="O19" s="341"/>
      <c r="P19" s="341"/>
      <c r="Q19" s="342"/>
      <c r="R19" s="342"/>
      <c r="S19" s="343"/>
      <c r="T19" s="340"/>
      <c r="U19" s="341"/>
      <c r="V19" s="341"/>
      <c r="W19" s="342"/>
      <c r="X19" s="342"/>
      <c r="Y19" s="343"/>
      <c r="Z19" s="340"/>
      <c r="AA19" s="341"/>
      <c r="AB19" s="341"/>
      <c r="AC19" s="342"/>
      <c r="AD19" s="342"/>
      <c r="AE19" s="343"/>
      <c r="AF19" s="340"/>
      <c r="AG19" s="341"/>
      <c r="AH19" s="341"/>
      <c r="AI19" s="342"/>
      <c r="AJ19" s="342"/>
      <c r="AK19" s="343"/>
      <c r="AL19" s="340"/>
      <c r="AM19" s="341"/>
      <c r="AN19" s="341"/>
      <c r="AO19" s="342"/>
      <c r="AP19" s="342"/>
      <c r="AQ19" s="344"/>
      <c r="AR19" s="351">
        <f>SUM(AR15:AR18)</f>
        <v>0</v>
      </c>
      <c r="AS19" s="352">
        <f>SUM(AS15:AS18)</f>
        <v>0</v>
      </c>
      <c r="AT19" s="353">
        <f>IF(AR19&gt;0,AS19/AR19,0)</f>
        <v>0</v>
      </c>
      <c r="AU19" s="354">
        <f>SUM(AU15:AU18)</f>
        <v>0</v>
      </c>
      <c r="AV19" s="355">
        <f>SUM(AV15:AV18)</f>
        <v>0</v>
      </c>
      <c r="AW19" s="356">
        <f>IF(AU19&gt;0,AV19/AU19,0)</f>
        <v>0</v>
      </c>
    </row>
    <row r="20" spans="1:49" x14ac:dyDescent="0.25">
      <c r="A20" s="192" t="s">
        <v>87</v>
      </c>
      <c r="B20" s="48"/>
      <c r="C20" s="19"/>
      <c r="D20" s="19"/>
      <c r="E20" s="49"/>
      <c r="F20" s="49"/>
      <c r="G20" s="143"/>
      <c r="H20" s="48"/>
      <c r="I20" s="19"/>
      <c r="J20" s="19"/>
      <c r="K20" s="49"/>
      <c r="L20" s="49"/>
      <c r="M20" s="143"/>
      <c r="N20" s="48"/>
      <c r="O20" s="19"/>
      <c r="P20" s="19"/>
      <c r="Q20" s="49"/>
      <c r="R20" s="49"/>
      <c r="S20" s="143"/>
      <c r="T20" s="48"/>
      <c r="U20" s="19"/>
      <c r="V20" s="19"/>
      <c r="W20" s="49"/>
      <c r="X20" s="49"/>
      <c r="Y20" s="143"/>
      <c r="Z20" s="48"/>
      <c r="AA20" s="19"/>
      <c r="AB20" s="19"/>
      <c r="AC20" s="80"/>
      <c r="AD20" s="80"/>
      <c r="AE20" s="148"/>
      <c r="AF20" s="48"/>
      <c r="AG20" s="19"/>
      <c r="AH20" s="19"/>
      <c r="AI20" s="49"/>
      <c r="AJ20" s="49"/>
      <c r="AK20" s="143"/>
      <c r="AL20" s="92"/>
      <c r="AM20" s="19"/>
      <c r="AN20" s="19"/>
      <c r="AO20" s="49"/>
      <c r="AP20" s="49"/>
      <c r="AQ20" s="154"/>
      <c r="AR20" s="419"/>
      <c r="AS20" s="49"/>
      <c r="AT20" s="420"/>
      <c r="AU20" s="421"/>
      <c r="AV20" s="422"/>
      <c r="AW20" s="423"/>
    </row>
    <row r="21" spans="1:49" x14ac:dyDescent="0.25">
      <c r="A21" s="991" t="s">
        <v>5</v>
      </c>
      <c r="B21" s="372" t="s">
        <v>0</v>
      </c>
      <c r="C21" s="37">
        <f t="shared" ref="C21:C25" si="21">IF(G21&gt;0,2,0)</f>
        <v>0</v>
      </c>
      <c r="D21" s="37">
        <f>IF(G21&gt;0,1,0)</f>
        <v>0</v>
      </c>
      <c r="E21" s="52">
        <f t="shared" si="5"/>
        <v>0</v>
      </c>
      <c r="F21" s="52">
        <f t="shared" ref="F21:F25" si="22">IF(G21&gt;=90,4,(IF(G21&gt;=80,3,(IF(G21&gt;=70,2,(IF(G21&gt;=60,1,0)))))))</f>
        <v>0</v>
      </c>
      <c r="G21" s="12"/>
      <c r="H21" s="372" t="s">
        <v>1</v>
      </c>
      <c r="I21" s="37">
        <f>IF(M21&gt;0,2,0)</f>
        <v>0</v>
      </c>
      <c r="J21" s="37">
        <f>IF(M21&gt;0,1,0)</f>
        <v>0</v>
      </c>
      <c r="K21" s="52">
        <f>IF(M21&gt;=60,1,0)</f>
        <v>0</v>
      </c>
      <c r="L21" s="52">
        <f>IF(M21&gt;=90,4,(IF(M21&gt;=80,3,(IF(M21&gt;=70,2,(IF(M21&gt;=60,1,0)))))))</f>
        <v>0</v>
      </c>
      <c r="M21" s="12"/>
      <c r="N21" s="54"/>
      <c r="O21" s="37"/>
      <c r="P21" s="37"/>
      <c r="Q21" s="52"/>
      <c r="R21" s="52"/>
      <c r="S21" s="12"/>
      <c r="T21" s="54"/>
      <c r="U21" s="37"/>
      <c r="V21" s="37"/>
      <c r="W21" s="52"/>
      <c r="X21" s="52"/>
      <c r="Y21" s="12"/>
      <c r="Z21" s="81"/>
      <c r="AA21" s="21"/>
      <c r="AB21" s="21"/>
      <c r="AC21" s="82"/>
      <c r="AD21" s="82"/>
      <c r="AE21" s="149"/>
      <c r="AF21" s="81"/>
      <c r="AG21" s="21"/>
      <c r="AH21" s="21"/>
      <c r="AI21" s="82"/>
      <c r="AJ21" s="82"/>
      <c r="AK21" s="149"/>
      <c r="AL21" s="94"/>
      <c r="AM21" s="21"/>
      <c r="AN21" s="21"/>
      <c r="AO21" s="82"/>
      <c r="AP21" s="82"/>
      <c r="AQ21" s="155"/>
      <c r="AR21" s="115"/>
      <c r="AS21" s="124"/>
      <c r="AT21" s="134"/>
      <c r="AU21" s="102"/>
      <c r="AV21" s="129"/>
      <c r="AW21" s="139"/>
    </row>
    <row r="22" spans="1:49" x14ac:dyDescent="0.25">
      <c r="A22" s="992"/>
      <c r="B22" s="25" t="s">
        <v>2</v>
      </c>
      <c r="C22" s="16">
        <f t="shared" si="21"/>
        <v>0</v>
      </c>
      <c r="D22" s="16">
        <f>IF(G22&gt;0,1,0)</f>
        <v>0</v>
      </c>
      <c r="E22" s="50">
        <f t="shared" si="5"/>
        <v>0</v>
      </c>
      <c r="F22" s="50">
        <f t="shared" si="22"/>
        <v>0</v>
      </c>
      <c r="G22" s="5"/>
      <c r="H22" s="25" t="s">
        <v>3</v>
      </c>
      <c r="I22" s="16">
        <f>IF(M22&gt;0,2,0)</f>
        <v>0</v>
      </c>
      <c r="J22" s="16">
        <f>IF(M22&gt;0,1,0)</f>
        <v>0</v>
      </c>
      <c r="K22" s="50">
        <f>IF(M22&gt;=60,1,0)</f>
        <v>0</v>
      </c>
      <c r="L22" s="50">
        <f>IF(M22&gt;=90,4,(IF(M22&gt;=80,3,(IF(M22&gt;=70,2,(IF(M22&gt;=60,1,0)))))))</f>
        <v>0</v>
      </c>
      <c r="M22" s="5"/>
      <c r="N22" s="55"/>
      <c r="O22" s="22"/>
      <c r="P22" s="22"/>
      <c r="Q22" s="68"/>
      <c r="R22" s="68"/>
      <c r="S22" s="146"/>
      <c r="T22" s="55"/>
      <c r="U22" s="22"/>
      <c r="V22" s="22"/>
      <c r="W22" s="68"/>
      <c r="X22" s="68"/>
      <c r="Y22" s="146"/>
      <c r="Z22" s="53"/>
      <c r="AA22" s="22"/>
      <c r="AB22" s="22"/>
      <c r="AC22" s="68"/>
      <c r="AD22" s="68"/>
      <c r="AE22" s="146"/>
      <c r="AF22" s="53"/>
      <c r="AG22" s="22"/>
      <c r="AH22" s="22"/>
      <c r="AI22" s="68"/>
      <c r="AJ22" s="68"/>
      <c r="AK22" s="146"/>
      <c r="AL22" s="93"/>
      <c r="AM22" s="22"/>
      <c r="AN22" s="22"/>
      <c r="AO22" s="68"/>
      <c r="AP22" s="68"/>
      <c r="AQ22" s="156"/>
      <c r="AR22" s="115"/>
      <c r="AS22" s="124"/>
      <c r="AT22" s="134"/>
      <c r="AU22" s="102"/>
      <c r="AV22" s="129"/>
      <c r="AW22" s="139"/>
    </row>
    <row r="23" spans="1:49" x14ac:dyDescent="0.25">
      <c r="A23" s="993"/>
      <c r="B23" s="374" t="s">
        <v>166</v>
      </c>
      <c r="C23" s="38">
        <f t="shared" si="21"/>
        <v>0</v>
      </c>
      <c r="D23" s="38">
        <f>IF(G23&gt;0,1,0)</f>
        <v>0</v>
      </c>
      <c r="E23" s="51">
        <f>IF(G23&gt;=60,1,0)</f>
        <v>0</v>
      </c>
      <c r="F23" s="51">
        <f t="shared" si="22"/>
        <v>0</v>
      </c>
      <c r="G23" s="11"/>
      <c r="H23" s="1062" t="s">
        <v>17</v>
      </c>
      <c r="I23" s="38">
        <f>IF(M23&gt;0,1,0)</f>
        <v>0</v>
      </c>
      <c r="J23" s="38">
        <f>IF(M23&gt;0,1,0)</f>
        <v>0</v>
      </c>
      <c r="K23" s="51">
        <f>IF(M23&gt;=60,1,0)</f>
        <v>0</v>
      </c>
      <c r="L23" s="51">
        <f>IF(M23&gt;=90,4,(IF(M23&gt;=80,3,(IF(M23&gt;=70,2,(IF(M23&gt;=60,1,0)))))))</f>
        <v>0</v>
      </c>
      <c r="M23" s="11"/>
      <c r="N23" s="376"/>
      <c r="O23" s="377"/>
      <c r="P23" s="377"/>
      <c r="Q23" s="378"/>
      <c r="R23" s="378"/>
      <c r="S23" s="379"/>
      <c r="T23" s="376"/>
      <c r="U23" s="377"/>
      <c r="V23" s="377"/>
      <c r="W23" s="378"/>
      <c r="X23" s="378"/>
      <c r="Y23" s="379"/>
      <c r="Z23" s="61"/>
      <c r="AA23" s="377"/>
      <c r="AB23" s="377"/>
      <c r="AC23" s="378"/>
      <c r="AD23" s="378"/>
      <c r="AE23" s="379"/>
      <c r="AF23" s="61"/>
      <c r="AG23" s="377"/>
      <c r="AH23" s="377"/>
      <c r="AI23" s="378"/>
      <c r="AJ23" s="378"/>
      <c r="AK23" s="379"/>
      <c r="AL23" s="74"/>
      <c r="AM23" s="377"/>
      <c r="AN23" s="377"/>
      <c r="AO23" s="378"/>
      <c r="AP23" s="378"/>
      <c r="AQ23" s="380"/>
      <c r="AR23" s="121">
        <f>E21+K21+E22+K22+E23+K23</f>
        <v>0</v>
      </c>
      <c r="AS23" s="126">
        <f>E21*G21+K21*M21+E22*G22+K22*M22+E23*G23+K23*M23</f>
        <v>0</v>
      </c>
      <c r="AT23" s="136">
        <f>IF(AR23&gt;0,AS23/AR23,0)</f>
        <v>0</v>
      </c>
      <c r="AU23" s="119">
        <f>C21+I21+C22+I22+C23+I23</f>
        <v>0</v>
      </c>
      <c r="AV23" s="131">
        <f>C21*F21+I21*L21+C22*F22+I22*L22+C23*F23+I23*L23</f>
        <v>0</v>
      </c>
      <c r="AW23" s="141">
        <f>IF(AU23&gt;0,AV23/AU23,0)</f>
        <v>0</v>
      </c>
    </row>
    <row r="24" spans="1:49" x14ac:dyDescent="0.25">
      <c r="A24" s="994" t="s">
        <v>27</v>
      </c>
      <c r="B24" s="372" t="s">
        <v>8</v>
      </c>
      <c r="C24" s="37">
        <f t="shared" si="21"/>
        <v>0</v>
      </c>
      <c r="D24" s="37">
        <f>IF(G24&gt;0,1,0)</f>
        <v>0</v>
      </c>
      <c r="E24" s="52">
        <f t="shared" si="5"/>
        <v>0</v>
      </c>
      <c r="F24" s="52">
        <f t="shared" si="22"/>
        <v>0</v>
      </c>
      <c r="G24" s="12"/>
      <c r="H24" s="264"/>
      <c r="I24" s="265"/>
      <c r="J24" s="265"/>
      <c r="K24" s="187"/>
      <c r="L24" s="187"/>
      <c r="M24" s="266"/>
      <c r="N24" s="264"/>
      <c r="O24" s="265"/>
      <c r="P24" s="265"/>
      <c r="Q24" s="187"/>
      <c r="R24" s="187"/>
      <c r="S24" s="266"/>
      <c r="T24" s="264"/>
      <c r="U24" s="265"/>
      <c r="V24" s="265"/>
      <c r="W24" s="187"/>
      <c r="X24" s="187"/>
      <c r="Y24" s="266"/>
      <c r="Z24" s="78" t="s">
        <v>61</v>
      </c>
      <c r="AA24" s="37">
        <f>IF(AE24&gt;0,2,0)</f>
        <v>0</v>
      </c>
      <c r="AB24" s="37">
        <f>IF(AE24&gt;0,2,0)</f>
        <v>0</v>
      </c>
      <c r="AC24" s="52">
        <f>IF(AE24&gt;=60,1,0)</f>
        <v>0</v>
      </c>
      <c r="AD24" s="52">
        <f>IF(AE24&gt;=90,4,(IF(AE24&gt;=80,3,(IF(AE24&gt;=70,2,(IF(AE24&gt;=60,1,0)))))))</f>
        <v>0</v>
      </c>
      <c r="AE24" s="12"/>
      <c r="AF24" s="264"/>
      <c r="AG24" s="265"/>
      <c r="AH24" s="265"/>
      <c r="AI24" s="187"/>
      <c r="AJ24" s="187"/>
      <c r="AK24" s="266"/>
      <c r="AL24" s="271"/>
      <c r="AM24" s="265"/>
      <c r="AN24" s="265"/>
      <c r="AO24" s="187"/>
      <c r="AP24" s="187"/>
      <c r="AQ24" s="373"/>
      <c r="AR24" s="112"/>
      <c r="AS24" s="127"/>
      <c r="AT24" s="137"/>
      <c r="AU24" s="102"/>
      <c r="AV24" s="129"/>
      <c r="AW24" s="139"/>
    </row>
    <row r="25" spans="1:49" x14ac:dyDescent="0.25">
      <c r="A25" s="995"/>
      <c r="B25" s="982" t="s">
        <v>34</v>
      </c>
      <c r="C25" s="16">
        <f t="shared" si="21"/>
        <v>0</v>
      </c>
      <c r="D25" s="16">
        <f>IF(G25&gt;0,2,0)</f>
        <v>0</v>
      </c>
      <c r="E25" s="50">
        <f t="shared" si="5"/>
        <v>0</v>
      </c>
      <c r="F25" s="50">
        <f t="shared" si="22"/>
        <v>0</v>
      </c>
      <c r="G25" s="5"/>
      <c r="H25" s="194" t="s">
        <v>38</v>
      </c>
      <c r="I25" s="40">
        <f>IF(M25&gt;0,2,0)</f>
        <v>0</v>
      </c>
      <c r="J25" s="40">
        <f>IF(M25&gt;0,2,0)</f>
        <v>0</v>
      </c>
      <c r="K25" s="64">
        <f>IF(M25&gt;=60,1,0)</f>
        <v>0</v>
      </c>
      <c r="L25" s="56">
        <f>IF(M25&gt;=90,4,(IF(M25&gt;=80,3,(IF(M25&gt;=70,2,(IF(M25&gt;=60,1,0)))))))</f>
        <v>0</v>
      </c>
      <c r="M25" s="24"/>
      <c r="N25" s="193" t="s">
        <v>36</v>
      </c>
      <c r="O25" s="40">
        <f>IF(S25&gt;0,2,0)</f>
        <v>0</v>
      </c>
      <c r="P25" s="40">
        <f>IF(S25&gt;0,2,0)</f>
        <v>0</v>
      </c>
      <c r="Q25" s="64">
        <f>IF(S25&gt;=60,1,0)</f>
        <v>0</v>
      </c>
      <c r="R25" s="56">
        <f>IF(S25&gt;=90,4,(IF(S25&gt;=80,3,(IF(S25&gt;=70,2,(IF(S25&gt;=60,1,0)))))))</f>
        <v>0</v>
      </c>
      <c r="S25" s="24"/>
      <c r="T25" s="195"/>
      <c r="U25" s="196"/>
      <c r="V25" s="196"/>
      <c r="W25" s="196"/>
      <c r="X25" s="196"/>
      <c r="Y25" s="953"/>
      <c r="Z25" s="67"/>
      <c r="AA25" s="83"/>
      <c r="AB25" s="83"/>
      <c r="AC25" s="84"/>
      <c r="AD25" s="84"/>
      <c r="AE25" s="151"/>
      <c r="AF25" s="67"/>
      <c r="AG25" s="83"/>
      <c r="AH25" s="83"/>
      <c r="AI25" s="84"/>
      <c r="AJ25" s="84"/>
      <c r="AK25" s="151"/>
      <c r="AL25" s="95"/>
      <c r="AM25" s="83"/>
      <c r="AN25" s="83"/>
      <c r="AO25" s="96"/>
      <c r="AP25" s="96"/>
      <c r="AQ25" s="157"/>
      <c r="AR25" s="323"/>
      <c r="AS25" s="165"/>
      <c r="AT25" s="2"/>
      <c r="AU25" s="324"/>
      <c r="AV25" s="166"/>
      <c r="AW25" s="164"/>
    </row>
    <row r="26" spans="1:49" x14ac:dyDescent="0.25">
      <c r="A26" s="996"/>
      <c r="B26" s="25" t="s">
        <v>35</v>
      </c>
      <c r="C26" s="16">
        <f t="shared" ref="C26" si="23">IF(G26&gt;0,2,0)</f>
        <v>0</v>
      </c>
      <c r="D26" s="16">
        <f>IF(G26&gt;0,2,0)</f>
        <v>0</v>
      </c>
      <c r="E26" s="50">
        <f>IF(G26&gt;=60,1,0)</f>
        <v>0</v>
      </c>
      <c r="F26" s="50">
        <f t="shared" ref="F26" si="24">IF(G26&gt;=90,4,(IF(G26&gt;=80,3,(IF(G26&gt;=70,2,(IF(G26&gt;=60,1,0)))))))</f>
        <v>0</v>
      </c>
      <c r="G26" s="144"/>
      <c r="H26" s="25"/>
      <c r="I26" s="16"/>
      <c r="J26" s="16"/>
      <c r="K26" s="50"/>
      <c r="L26" s="50"/>
      <c r="M26" s="144"/>
      <c r="N26" s="77" t="s">
        <v>60</v>
      </c>
      <c r="O26" s="16">
        <f>IF(S26&gt;0,2,0)</f>
        <v>0</v>
      </c>
      <c r="P26" s="16">
        <f>IF(S26&gt;0,1,0)</f>
        <v>0</v>
      </c>
      <c r="Q26" s="177">
        <f>IF(S26&gt;=60,1,0)</f>
        <v>0</v>
      </c>
      <c r="R26" s="50">
        <f>IF(S26&gt;=90,4,(IF(S26&gt;=80,3,(IF(S26&gt;=70,2,(IF(S26&gt;=60,1,0)))))))</f>
        <v>0</v>
      </c>
      <c r="S26" s="5"/>
      <c r="T26" s="197" t="s">
        <v>37</v>
      </c>
      <c r="U26" s="198">
        <f>IF(Y26&gt;0,2,0)</f>
        <v>0</v>
      </c>
      <c r="V26" s="198">
        <f>IF(Y26&gt;0,2,0)</f>
        <v>0</v>
      </c>
      <c r="W26" s="199">
        <f>IF(Y26&gt;=60,1,0)</f>
        <v>0</v>
      </c>
      <c r="X26" s="199">
        <f>IF(Y26&gt;=90,4,(IF(Y26&gt;=80,3,(IF(Y26&gt;=70,2,(IF(Y26&gt;=60,1,0)))))))</f>
        <v>0</v>
      </c>
      <c r="Y26" s="200"/>
      <c r="Z26" s="90" t="s">
        <v>39</v>
      </c>
      <c r="AA26" s="40">
        <f>IF(AE26&gt;0,4,0)</f>
        <v>0</v>
      </c>
      <c r="AB26" s="40">
        <f>IF(AE26&gt;0,3,0)</f>
        <v>0</v>
      </c>
      <c r="AC26" s="56">
        <f>IF(AE26&gt;=60,1,0)</f>
        <v>0</v>
      </c>
      <c r="AD26" s="56">
        <f>IF(AE26&gt;=90,4,(IF(AE26&gt;=80,3,(IF(AE26&gt;=70,2,(IF(AE26&gt;=60,1,0)))))))</f>
        <v>0</v>
      </c>
      <c r="AE26" s="6"/>
      <c r="AF26" s="90" t="s">
        <v>40</v>
      </c>
      <c r="AG26" s="40">
        <f>IF(AK26&gt;0,4,0)</f>
        <v>0</v>
      </c>
      <c r="AH26" s="40">
        <f>IF(AK26&gt;0,3,0)</f>
        <v>0</v>
      </c>
      <c r="AI26" s="56">
        <f>IF(AK26&gt;=60,1,0)</f>
        <v>0</v>
      </c>
      <c r="AJ26" s="56">
        <f>IF(AK26&gt;=90,4,(IF(AK26&gt;=80,3,(IF(AK26&gt;=70,2,(IF(AK26&gt;=60,1,0)))))))</f>
        <v>0</v>
      </c>
      <c r="AK26" s="6"/>
      <c r="AL26" s="93"/>
      <c r="AM26" s="20"/>
      <c r="AN26" s="20"/>
      <c r="AO26" s="63"/>
      <c r="AP26" s="63"/>
      <c r="AQ26" s="160"/>
      <c r="AR26" s="115"/>
      <c r="AS26" s="174"/>
      <c r="AT26" s="134"/>
      <c r="AU26" s="102"/>
      <c r="AV26" s="173"/>
      <c r="AW26" s="139"/>
    </row>
    <row r="27" spans="1:49" x14ac:dyDescent="0.25">
      <c r="A27" s="996"/>
      <c r="B27" s="58"/>
      <c r="C27" s="59"/>
      <c r="D27" s="59"/>
      <c r="E27" s="60"/>
      <c r="F27" s="60"/>
      <c r="G27" s="145"/>
      <c r="H27" s="58"/>
      <c r="I27" s="59"/>
      <c r="J27" s="59"/>
      <c r="K27" s="60"/>
      <c r="L27" s="60"/>
      <c r="M27" s="145"/>
      <c r="N27" s="70"/>
      <c r="O27" s="71"/>
      <c r="P27" s="71"/>
      <c r="Q27" s="72"/>
      <c r="R27" s="72"/>
      <c r="S27" s="147"/>
      <c r="T27" s="70"/>
      <c r="U27" s="71"/>
      <c r="V27" s="71"/>
      <c r="W27" s="71"/>
      <c r="X27" s="79"/>
      <c r="Y27" s="147"/>
      <c r="Z27" s="175" t="s">
        <v>53</v>
      </c>
      <c r="AA27" s="40">
        <f>IF(AE27&gt;0,1,0)</f>
        <v>0</v>
      </c>
      <c r="AB27" s="40">
        <f>IF(AE27&gt;0,1,0)</f>
        <v>0</v>
      </c>
      <c r="AC27" s="56">
        <f>IF(AE27&gt;=60,1,0)</f>
        <v>0</v>
      </c>
      <c r="AD27" s="56">
        <f>IF(AE27&gt;=90,4,(IF(AE27&gt;=80,3,(IF(AE27&gt;=70,2,(IF(AE27&gt;=60,1,0)))))))</f>
        <v>0</v>
      </c>
      <c r="AE27" s="6"/>
      <c r="AF27" s="176" t="s">
        <v>54</v>
      </c>
      <c r="AG27" s="40">
        <f>IF(AK27&gt;0,1,0)</f>
        <v>0</v>
      </c>
      <c r="AH27" s="40">
        <f>IF(AK27&gt;0,1,0)</f>
        <v>0</v>
      </c>
      <c r="AI27" s="56">
        <f>IF(AK27&gt;=60,1,0)</f>
        <v>0</v>
      </c>
      <c r="AJ27" s="56">
        <f>IF(AK27&gt;=90,4,(IF(AK27&gt;=80,3,(IF(AK27&gt;=70,2,(IF(AK27&gt;=60,1,0)))))))</f>
        <v>0</v>
      </c>
      <c r="AK27" s="6"/>
      <c r="AL27" s="100"/>
      <c r="AM27" s="59"/>
      <c r="AN27" s="59"/>
      <c r="AO27" s="76"/>
      <c r="AP27" s="76"/>
      <c r="AQ27" s="161"/>
      <c r="AR27" s="167">
        <f>E24+E25+E26+K25+Q25+Q26+W26+AC24+AC26+AC27+AI26+AI27</f>
        <v>0</v>
      </c>
      <c r="AS27" s="168">
        <f>E24*G24+E25*G25+E26*G26+K25*M25+Q25*S25+Q26*S26+W26*Y26+AC24*AE24+AC26*AE26+AC27*AE27+AI26*AK26+AI27*AK27</f>
        <v>0</v>
      </c>
      <c r="AT27" s="169">
        <f>IF(AR27&gt;0,AS27/AR27,0)</f>
        <v>0</v>
      </c>
      <c r="AU27" s="170">
        <f>C24+C25+C26+I25+O25+O26+U26+AA24+AA26+AA27+AG26+AG27</f>
        <v>0</v>
      </c>
      <c r="AV27" s="171">
        <f>C24*F24+C25*F25+C26*F26+I25*L25+O25*R25+O26*R26+U26*X26+AA24*AD24+AA26*AD26+AA27*AD27+AG26*AJ26+AG27*AJ27</f>
        <v>0</v>
      </c>
      <c r="AW27" s="172">
        <f>IF(AU27&gt;0,AV27/AU27,0)</f>
        <v>0</v>
      </c>
    </row>
    <row r="28" spans="1:49" x14ac:dyDescent="0.25">
      <c r="A28" s="1016" t="s">
        <v>43</v>
      </c>
      <c r="B28" s="30"/>
      <c r="C28" s="31"/>
      <c r="D28" s="31"/>
      <c r="E28" s="57"/>
      <c r="F28" s="57"/>
      <c r="G28" s="29"/>
      <c r="H28" s="201"/>
      <c r="I28" s="202"/>
      <c r="J28" s="202"/>
      <c r="K28" s="203"/>
      <c r="L28" s="204"/>
      <c r="M28" s="205"/>
      <c r="N28" s="207" t="s">
        <v>62</v>
      </c>
      <c r="O28" s="41">
        <f>IF(S28&gt;0,2,0)</f>
        <v>0</v>
      </c>
      <c r="P28" s="41">
        <f>IF(S28&gt;0,1,0)</f>
        <v>0</v>
      </c>
      <c r="Q28" s="57">
        <f>IF(S28&gt;=60,1,0)</f>
        <v>0</v>
      </c>
      <c r="R28" s="65">
        <f>IF(S28&gt;=90,4,(IF(S28&gt;=80,3,(IF(S28&gt;=70,2,(IF(S28&gt;=60,1,0)))))))</f>
        <v>0</v>
      </c>
      <c r="S28" s="29"/>
      <c r="T28" s="207" t="s">
        <v>63</v>
      </c>
      <c r="U28" s="41">
        <f>IF(Y28&gt;0,2,0)</f>
        <v>0</v>
      </c>
      <c r="V28" s="41">
        <f>IF(Y28&gt;0,1,0)</f>
        <v>0</v>
      </c>
      <c r="W28" s="57">
        <f>IF(Y28&gt;=60,1,0)</f>
        <v>0</v>
      </c>
      <c r="X28" s="65">
        <f>IF(Y28&gt;=90,4,(IF(Y28&gt;=80,3,(IF(Y28&gt;=70,2,(IF(Y28&gt;=60,1,0)))))))</f>
        <v>0</v>
      </c>
      <c r="Y28" s="29"/>
      <c r="Z28" s="25" t="s">
        <v>167</v>
      </c>
      <c r="AA28" s="16">
        <f>IF(AE28&gt;0,2,0)</f>
        <v>0</v>
      </c>
      <c r="AB28" s="16">
        <f>IF(AE28&gt;0,1,0)</f>
        <v>0</v>
      </c>
      <c r="AC28" s="177">
        <f>IF(AE28&gt;=60,1,0)</f>
        <v>0</v>
      </c>
      <c r="AD28" s="50">
        <f>IF(AE28&gt;=90,4,(IF(AE28&gt;=80,3,(IF(AE28&gt;=70,2,(IF(AE28&gt;=60,1,0)))))))</f>
        <v>0</v>
      </c>
      <c r="AE28" s="5"/>
      <c r="AF28" s="85"/>
      <c r="AG28" s="86"/>
      <c r="AH28" s="86"/>
      <c r="AI28" s="87"/>
      <c r="AJ28" s="87"/>
      <c r="AK28" s="152"/>
      <c r="AL28" s="97"/>
      <c r="AM28" s="86"/>
      <c r="AN28" s="86"/>
      <c r="AO28" s="98"/>
      <c r="AP28" s="98"/>
      <c r="AQ28" s="158"/>
      <c r="AR28" s="115"/>
      <c r="AS28" s="124"/>
      <c r="AT28" s="134"/>
      <c r="AU28" s="102"/>
      <c r="AV28" s="129"/>
      <c r="AW28" s="139"/>
    </row>
    <row r="29" spans="1:49" x14ac:dyDescent="0.25">
      <c r="A29" s="1017"/>
      <c r="B29" s="443"/>
      <c r="C29" s="20"/>
      <c r="D29" s="20"/>
      <c r="E29" s="50"/>
      <c r="F29" s="50"/>
      <c r="G29" s="5"/>
      <c r="H29" s="77"/>
      <c r="I29" s="20"/>
      <c r="J29" s="20"/>
      <c r="K29" s="50"/>
      <c r="L29" s="50"/>
      <c r="M29" s="5"/>
      <c r="N29" s="450" t="s">
        <v>64</v>
      </c>
      <c r="O29" s="16">
        <f>IF(S29&gt;0,2,0)</f>
        <v>0</v>
      </c>
      <c r="P29" s="16">
        <f>IF(S29&gt;0,1,0)</f>
        <v>0</v>
      </c>
      <c r="Q29" s="50">
        <f>IF(S29&gt;=60,1,0)</f>
        <v>0</v>
      </c>
      <c r="R29" s="50">
        <f>IF(S29&gt;=90,4,(IF(S29&gt;=80,3,(IF(S29&gt;=70,2,(IF(S29&gt;=60,1,0)))))))</f>
        <v>0</v>
      </c>
      <c r="S29" s="5"/>
      <c r="T29" s="450" t="s">
        <v>65</v>
      </c>
      <c r="U29" s="16">
        <f>IF(Y29&gt;0,2,0)</f>
        <v>0</v>
      </c>
      <c r="V29" s="16">
        <f>IF(Y29&gt;0,1,0)</f>
        <v>0</v>
      </c>
      <c r="W29" s="50">
        <f>IF(Y29&gt;=60,1,0)</f>
        <v>0</v>
      </c>
      <c r="X29" s="50">
        <f>IF(Y29&gt;=90,4,(IF(Y29&gt;=80,3,(IF(Y29&gt;=70,2,(IF(Y29&gt;=60,1,0)))))))</f>
        <v>0</v>
      </c>
      <c r="Y29" s="5"/>
      <c r="Z29" s="77" t="s">
        <v>9</v>
      </c>
      <c r="AA29" s="16">
        <f>IF(AE29&gt;0,2,0)</f>
        <v>0</v>
      </c>
      <c r="AB29" s="16">
        <f>IF(AE29&gt;0,1,0)</f>
        <v>0</v>
      </c>
      <c r="AC29" s="50">
        <f>IF(AE29&gt;=60,1,0)</f>
        <v>0</v>
      </c>
      <c r="AD29" s="50">
        <f>IF(AE29&gt;=90,4,(IF(AE29&gt;=80,3,(IF(AE29&gt;=70,2,(IF(AE29&gt;=60,1,0)))))))</f>
        <v>0</v>
      </c>
      <c r="AE29" s="5"/>
      <c r="AF29" s="53"/>
      <c r="AG29" s="974"/>
      <c r="AH29" s="974"/>
      <c r="AI29" s="975"/>
      <c r="AJ29" s="975"/>
      <c r="AK29" s="976"/>
      <c r="AL29" s="93"/>
      <c r="AM29" s="974"/>
      <c r="AN29" s="974"/>
      <c r="AO29" s="977"/>
      <c r="AP29" s="977"/>
      <c r="AQ29" s="978"/>
      <c r="AR29" s="323"/>
      <c r="AS29" s="165"/>
      <c r="AT29" s="2"/>
      <c r="AU29" s="324"/>
      <c r="AV29" s="166"/>
      <c r="AW29" s="164"/>
    </row>
    <row r="30" spans="1:49" x14ac:dyDescent="0.25">
      <c r="A30" s="1018"/>
      <c r="B30" s="32"/>
      <c r="C30" s="42"/>
      <c r="D30" s="42"/>
      <c r="E30" s="51"/>
      <c r="F30" s="51"/>
      <c r="G30" s="11"/>
      <c r="H30" s="66"/>
      <c r="I30" s="42"/>
      <c r="J30" s="42"/>
      <c r="K30" s="51"/>
      <c r="L30" s="51"/>
      <c r="M30" s="11"/>
      <c r="N30" s="32"/>
      <c r="O30" s="38"/>
      <c r="P30" s="38"/>
      <c r="Q30" s="51"/>
      <c r="R30" s="51"/>
      <c r="S30" s="11"/>
      <c r="T30" s="374" t="s">
        <v>168</v>
      </c>
      <c r="U30" s="38">
        <f>IF(Y30&gt;0,2,0)</f>
        <v>0</v>
      </c>
      <c r="V30" s="38">
        <f>IF(Y30&gt;0,1,0)</f>
        <v>0</v>
      </c>
      <c r="W30" s="75">
        <f>IF(Y30&gt;=60,1,0)</f>
        <v>0</v>
      </c>
      <c r="X30" s="51">
        <f>IF(Y30&gt;=90,4,(IF(Y30&gt;=80,3,(IF(Y30&gt;=70,2,(IF(Y30&gt;=60,1,0)))))))</f>
        <v>0</v>
      </c>
      <c r="Y30" s="11"/>
      <c r="Z30" s="32"/>
      <c r="AA30" s="38"/>
      <c r="AB30" s="38"/>
      <c r="AC30" s="51"/>
      <c r="AD30" s="51"/>
      <c r="AE30" s="11"/>
      <c r="AF30" s="61"/>
      <c r="AG30" s="88"/>
      <c r="AH30" s="88"/>
      <c r="AI30" s="89"/>
      <c r="AJ30" s="89"/>
      <c r="AK30" s="153"/>
      <c r="AL30" s="74"/>
      <c r="AM30" s="88"/>
      <c r="AN30" s="88"/>
      <c r="AO30" s="99"/>
      <c r="AP30" s="99"/>
      <c r="AQ30" s="159"/>
      <c r="AR30" s="120">
        <f>Q28+Q29+W28+W29+W30+AC28+AC29</f>
        <v>0</v>
      </c>
      <c r="AS30" s="125">
        <f>Q28*S28+Q29*S29+W28*Y28+W29*Y29+W30*Y30+AC28*AE28+AC29*AE29</f>
        <v>0</v>
      </c>
      <c r="AT30" s="135">
        <f>IF(AR30&gt;0,AS30/AR30,0)</f>
        <v>0</v>
      </c>
      <c r="AU30" s="118">
        <f>O28+O29+U28+U29+U30+AA28+AA29</f>
        <v>0</v>
      </c>
      <c r="AV30" s="130">
        <f>O28*R28+O29*R29+U28*X28+U29*X29+U30*X30+AA28*AD28+AA29*AD29</f>
        <v>0</v>
      </c>
      <c r="AW30" s="140">
        <f>IF(AU30&gt;0,AV30/AU30,0)</f>
        <v>0</v>
      </c>
    </row>
    <row r="31" spans="1:49" x14ac:dyDescent="0.25">
      <c r="A31" s="244" t="s">
        <v>66</v>
      </c>
      <c r="B31" s="206"/>
      <c r="C31" s="209"/>
      <c r="D31" s="209"/>
      <c r="E31" s="64"/>
      <c r="F31" s="64"/>
      <c r="G31" s="24"/>
      <c r="H31" s="194" t="s">
        <v>6</v>
      </c>
      <c r="I31" s="117">
        <f>IF(M31&gt;0,2,0)</f>
        <v>0</v>
      </c>
      <c r="J31" s="117">
        <f>IF(M31&gt;0,1,0)</f>
        <v>0</v>
      </c>
      <c r="K31" s="64">
        <f>IF(M31&gt;=60,1,0)</f>
        <v>0</v>
      </c>
      <c r="L31" s="64">
        <f>IF(M31&gt;=90,4,(IF(M31&gt;=80,3,(IF(M31&gt;=70,2,(IF(M31&gt;=60,1,0)))))))</f>
        <v>0</v>
      </c>
      <c r="M31" s="24"/>
      <c r="N31" s="979" t="s">
        <v>68</v>
      </c>
      <c r="O31" s="117">
        <f>IF(S31&gt;0,2,0)</f>
        <v>0</v>
      </c>
      <c r="P31" s="117">
        <f>IF(S31&gt;0,2,0)</f>
        <v>0</v>
      </c>
      <c r="Q31" s="64">
        <f>IF(S31&gt;=60,1,0)</f>
        <v>0</v>
      </c>
      <c r="R31" s="64">
        <f>IF(S31&gt;=90,4,(IF(S31&gt;=80,3,(IF(S31&gt;=70,2,(IF(S31&gt;=60,1,0)))))))</f>
        <v>0</v>
      </c>
      <c r="S31" s="24"/>
      <c r="T31" s="980" t="s">
        <v>69</v>
      </c>
      <c r="U31" s="117">
        <f>IF(Y31&gt;0,2,0)</f>
        <v>0</v>
      </c>
      <c r="V31" s="117">
        <f>IF(Y31&gt;0,2,0)</f>
        <v>0</v>
      </c>
      <c r="W31" s="575">
        <f>IF(Y31&gt;=60,1,0)</f>
        <v>0</v>
      </c>
      <c r="X31" s="64">
        <f>IF(Y31&gt;=90,4,(IF(Y31&gt;=80,3,(IF(Y31&gt;=70,2,(IF(Y31&gt;=60,1,0)))))))</f>
        <v>0</v>
      </c>
      <c r="Y31" s="24"/>
      <c r="Z31" s="212"/>
      <c r="AA31" s="117"/>
      <c r="AB31" s="117"/>
      <c r="AC31" s="64"/>
      <c r="AD31" s="64"/>
      <c r="AE31" s="24"/>
      <c r="AF31" s="67"/>
      <c r="AG31" s="83"/>
      <c r="AH31" s="83"/>
      <c r="AI31" s="84"/>
      <c r="AJ31" s="84"/>
      <c r="AK31" s="151"/>
      <c r="AL31" s="95"/>
      <c r="AM31" s="83"/>
      <c r="AN31" s="83"/>
      <c r="AO31" s="96"/>
      <c r="AP31" s="96"/>
      <c r="AQ31" s="157"/>
      <c r="AR31" s="246"/>
      <c r="AS31" s="247"/>
      <c r="AT31" s="248"/>
      <c r="AU31" s="249"/>
      <c r="AV31" s="250"/>
      <c r="AW31" s="251"/>
    </row>
    <row r="32" spans="1:49" x14ac:dyDescent="0.25">
      <c r="A32" s="213" t="s">
        <v>67</v>
      </c>
      <c r="B32" s="61"/>
      <c r="C32" s="42"/>
      <c r="D32" s="42"/>
      <c r="E32" s="51"/>
      <c r="F32" s="51"/>
      <c r="G32" s="11"/>
      <c r="H32" s="214"/>
      <c r="I32" s="215"/>
      <c r="J32" s="215"/>
      <c r="K32" s="215"/>
      <c r="L32" s="215"/>
      <c r="M32" s="952"/>
      <c r="N32" s="214"/>
      <c r="O32" s="215"/>
      <c r="P32" s="215"/>
      <c r="Q32" s="215"/>
      <c r="R32" s="215"/>
      <c r="S32" s="952"/>
      <c r="T32" s="214"/>
      <c r="U32" s="215"/>
      <c r="V32" s="215"/>
      <c r="W32" s="215"/>
      <c r="X32" s="215"/>
      <c r="Y32" s="952"/>
      <c r="Z32" s="208" t="s">
        <v>70</v>
      </c>
      <c r="AA32" s="38">
        <f>IF(AE32&gt;0,2,0)</f>
        <v>0</v>
      </c>
      <c r="AB32" s="38">
        <f>IF(AE32&gt;0,2,0)</f>
        <v>0</v>
      </c>
      <c r="AC32" s="51">
        <f>IF(AE32&gt;=60,1,0)</f>
        <v>0</v>
      </c>
      <c r="AD32" s="51">
        <f>IF(AE32&gt;=90,4,(IF(AE32&gt;=80,3,(IF(AE32&gt;=70,2,(IF(AE32&gt;=60,1,0)))))))</f>
        <v>0</v>
      </c>
      <c r="AE32" s="11"/>
      <c r="AF32" s="955" t="s">
        <v>71</v>
      </c>
      <c r="AG32" s="38">
        <f>IF(AK32&gt;0,2,0)</f>
        <v>0</v>
      </c>
      <c r="AH32" s="38">
        <f>IF(AK32&gt;0,2,0)</f>
        <v>0</v>
      </c>
      <c r="AI32" s="51">
        <f>IF(AK32&gt;=60,1,0)</f>
        <v>0</v>
      </c>
      <c r="AJ32" s="51">
        <f>IF(AK32&gt;=90,4,(IF(AK32&gt;=80,3,(IF(AK32&gt;=70,2,(IF(AK32&gt;=60,1,0)))))))</f>
        <v>0</v>
      </c>
      <c r="AK32" s="11"/>
      <c r="AL32" s="74"/>
      <c r="AM32" s="42"/>
      <c r="AN32" s="42"/>
      <c r="AO32" s="101"/>
      <c r="AP32" s="101"/>
      <c r="AQ32" s="163"/>
      <c r="AR32" s="216">
        <f>K31+Q31+W31+AC32+AI32</f>
        <v>0</v>
      </c>
      <c r="AS32" s="217">
        <f>K31*M31+Q31*S31+W31*Y31+AC32*AE32+AI32*AK32</f>
        <v>0</v>
      </c>
      <c r="AT32" s="218">
        <f>IF(AR32&gt;0,AS32/AR32,0)</f>
        <v>0</v>
      </c>
      <c r="AU32" s="219">
        <f>I31+O31+U31+AA32+AG32</f>
        <v>0</v>
      </c>
      <c r="AV32" s="220">
        <f>I31*L31+O31*R31+U31*X31+AA32*AD32+AG32*AJ32</f>
        <v>0</v>
      </c>
      <c r="AW32" s="221">
        <f>IF(AU32&gt;0,AV32/AU32,0)</f>
        <v>0</v>
      </c>
    </row>
    <row r="33" spans="1:49" x14ac:dyDescent="0.25">
      <c r="A33" s="245" t="s">
        <v>72</v>
      </c>
      <c r="B33" s="226" t="s">
        <v>18</v>
      </c>
      <c r="C33" s="184">
        <f>IF(G33&gt;0,2,0)</f>
        <v>0</v>
      </c>
      <c r="D33" s="184">
        <f>IF(G33&gt;0,2,0)</f>
        <v>0</v>
      </c>
      <c r="E33" s="57">
        <f>IF(G33&gt;=60,1,0)</f>
        <v>0</v>
      </c>
      <c r="F33" s="57">
        <f>IF(G33&gt;=90,4,(IF(G33&gt;=80,3,(IF(G33&gt;=70,2,(IF(G33&gt;=60,1,0)))))))</f>
        <v>0</v>
      </c>
      <c r="G33" s="29"/>
      <c r="H33" s="226" t="s">
        <v>19</v>
      </c>
      <c r="I33" s="184">
        <f>IF(M33&gt;0,2,0)</f>
        <v>0</v>
      </c>
      <c r="J33" s="184">
        <f>IF(M33&gt;0,2,0)</f>
        <v>0</v>
      </c>
      <c r="K33" s="57">
        <f>IF(M33&gt;=60,1,0)</f>
        <v>0</v>
      </c>
      <c r="L33" s="57">
        <f>IF(M33&gt;=90,4,(IF(M33&gt;=80,3,(IF(M33&gt;=70,2,(IF(M33&gt;=60,1,0)))))))</f>
        <v>0</v>
      </c>
      <c r="M33" s="29"/>
      <c r="N33" s="210" t="s">
        <v>20</v>
      </c>
      <c r="O33" s="184">
        <f>IF(S33&gt;0,2,0)</f>
        <v>0</v>
      </c>
      <c r="P33" s="184">
        <f>IF(S33&gt;0,2,0)</f>
        <v>0</v>
      </c>
      <c r="Q33" s="57">
        <f>IF(S33&gt;=60,1,0)</f>
        <v>0</v>
      </c>
      <c r="R33" s="57">
        <f>IF(S33&gt;=90,4,(IF(S33&gt;=80,3,(IF(S33&gt;=70,2,(IF(S33&gt;=60,1,0)))))))</f>
        <v>0</v>
      </c>
      <c r="S33" s="29"/>
      <c r="T33" s="1060" t="s">
        <v>21</v>
      </c>
      <c r="U33" s="184">
        <f>IF(Y33&gt;0,2,0)</f>
        <v>0</v>
      </c>
      <c r="V33" s="184">
        <f>IF(Y33&gt;0,2,0)</f>
        <v>0</v>
      </c>
      <c r="W33" s="57">
        <f>IF(Y33&gt;=60,1,0)</f>
        <v>0</v>
      </c>
      <c r="X33" s="57">
        <f>IF(Y33&gt;=90,4,(IF(Y33&gt;=80,3,(IF(Y33&gt;=70,2,(IF(Y33&gt;=60,1,0)))))))</f>
        <v>0</v>
      </c>
      <c r="Y33" s="29"/>
      <c r="Z33" s="85"/>
      <c r="AA33" s="86"/>
      <c r="AB33" s="86"/>
      <c r="AC33" s="87"/>
      <c r="AD33" s="87"/>
      <c r="AE33" s="152"/>
      <c r="AF33" s="85"/>
      <c r="AG33" s="86"/>
      <c r="AH33" s="86"/>
      <c r="AI33" s="87"/>
      <c r="AJ33" s="87"/>
      <c r="AK33" s="152"/>
      <c r="AL33" s="97"/>
      <c r="AM33" s="86"/>
      <c r="AN33" s="86"/>
      <c r="AO33" s="98"/>
      <c r="AP33" s="98"/>
      <c r="AQ33" s="158"/>
      <c r="AR33" s="246"/>
      <c r="AS33" s="247"/>
      <c r="AT33" s="248"/>
      <c r="AU33" s="249"/>
      <c r="AV33" s="250"/>
      <c r="AW33" s="251"/>
    </row>
    <row r="34" spans="1:49" x14ac:dyDescent="0.25">
      <c r="A34" s="997" t="s">
        <v>78</v>
      </c>
      <c r="B34" s="227"/>
      <c r="C34" s="228"/>
      <c r="D34" s="228"/>
      <c r="E34" s="229"/>
      <c r="F34" s="229"/>
      <c r="G34" s="230"/>
      <c r="H34" s="227"/>
      <c r="I34" s="228"/>
      <c r="J34" s="228"/>
      <c r="K34" s="229"/>
      <c r="L34" s="229"/>
      <c r="M34" s="230"/>
      <c r="N34" s="231" t="s">
        <v>73</v>
      </c>
      <c r="O34" s="40">
        <f>IF(S34&gt;0,2,0)</f>
        <v>0</v>
      </c>
      <c r="P34" s="40">
        <f>IF(S34&gt;0,2,0)</f>
        <v>0</v>
      </c>
      <c r="Q34" s="56">
        <f>IF(S34&gt;=60,1,0)</f>
        <v>0</v>
      </c>
      <c r="R34" s="56">
        <f>IF(S34&gt;=90,4,(IF(S34&gt;=80,3,(IF(S34&gt;=70,2,(IF(S34&gt;=60,1,0)))))))</f>
        <v>0</v>
      </c>
      <c r="S34" s="6"/>
      <c r="T34" s="232" t="s">
        <v>74</v>
      </c>
      <c r="U34" s="40">
        <f>IF(Y34&gt;0,2,0)</f>
        <v>0</v>
      </c>
      <c r="V34" s="40">
        <f>IF(Y34&gt;0,2,0)</f>
        <v>0</v>
      </c>
      <c r="W34" s="56">
        <f>IF(Y34&gt;=60,1,0)</f>
        <v>0</v>
      </c>
      <c r="X34" s="56">
        <f>IF(Y34&gt;=90,4,(IF(Y34&gt;=80,3,(IF(Y34&gt;=70,2,(IF(Y34&gt;=60,1,0)))))))</f>
        <v>0</v>
      </c>
      <c r="Y34" s="6"/>
      <c r="Z34" s="233" t="s">
        <v>75</v>
      </c>
      <c r="AA34" s="40">
        <f>IF(AE34&gt;0,2,0)</f>
        <v>0</v>
      </c>
      <c r="AB34" s="40">
        <f>IF(AE34&gt;0,2,0)</f>
        <v>0</v>
      </c>
      <c r="AC34" s="56">
        <f>IF(AE34&gt;=60,1,0)</f>
        <v>0</v>
      </c>
      <c r="AD34" s="56">
        <f>IF(AE34&gt;=90,4,(IF(AE34&gt;=80,3,(IF(AE34&gt;=70,2,(IF(AE34&gt;=60,1,0)))))))</f>
        <v>0</v>
      </c>
      <c r="AE34" s="6"/>
      <c r="AF34" s="234" t="s">
        <v>76</v>
      </c>
      <c r="AG34" s="40">
        <f>IF(AK34&gt;0,2,0)</f>
        <v>0</v>
      </c>
      <c r="AH34" s="40">
        <f>IF(AK34&gt;0,1,0)</f>
        <v>0</v>
      </c>
      <c r="AI34" s="56">
        <f>IF(AK34&gt;=60,1,0)</f>
        <v>0</v>
      </c>
      <c r="AJ34" s="56">
        <f>IF(AK34&gt;=90,4,(IF(AK34&gt;=80,3,(IF(AK34&gt;=70,2,(IF(AK34&gt;=60,1,0)))))))</f>
        <v>0</v>
      </c>
      <c r="AK34" s="6"/>
      <c r="AL34" s="100"/>
      <c r="AM34" s="235"/>
      <c r="AN34" s="235"/>
      <c r="AO34" s="236"/>
      <c r="AP34" s="236"/>
      <c r="AQ34" s="237"/>
      <c r="AR34" s="238"/>
      <c r="AS34" s="239"/>
      <c r="AT34" s="240"/>
      <c r="AU34" s="241"/>
      <c r="AV34" s="242"/>
      <c r="AW34" s="243"/>
    </row>
    <row r="35" spans="1:49" x14ac:dyDescent="0.25">
      <c r="A35" s="998"/>
      <c r="B35" s="32"/>
      <c r="C35" s="222"/>
      <c r="D35" s="222"/>
      <c r="E35" s="223"/>
      <c r="F35" s="223"/>
      <c r="G35" s="224"/>
      <c r="H35" s="32"/>
      <c r="I35" s="222"/>
      <c r="J35" s="222"/>
      <c r="K35" s="223"/>
      <c r="L35" s="223"/>
      <c r="M35" s="224"/>
      <c r="N35" s="66"/>
      <c r="O35" s="222"/>
      <c r="P35" s="222"/>
      <c r="Q35" s="223"/>
      <c r="R35" s="223"/>
      <c r="S35" s="224"/>
      <c r="T35" s="66"/>
      <c r="U35" s="222"/>
      <c r="V35" s="222"/>
      <c r="W35" s="225"/>
      <c r="X35" s="223"/>
      <c r="Y35" s="224"/>
      <c r="Z35" s="374" t="s">
        <v>169</v>
      </c>
      <c r="AA35" s="42">
        <f>IF(AE35&gt;0,2,0)</f>
        <v>0</v>
      </c>
      <c r="AB35" s="42">
        <f>IF(AE35&gt;0,2,0)</f>
        <v>0</v>
      </c>
      <c r="AC35" s="51">
        <f>IF(AE35&gt;=60,1,0)</f>
        <v>0</v>
      </c>
      <c r="AD35" s="51">
        <f>IF(AE35&gt;=90,4,(IF(AE35&gt;=80,3,(IF(AE35&gt;=70,2,(IF(AE35&gt;=60,1,0)))))))</f>
        <v>0</v>
      </c>
      <c r="AE35" s="11"/>
      <c r="AF35" s="66" t="s">
        <v>77</v>
      </c>
      <c r="AG35" s="38">
        <f>IF(AK35&gt;0,2,0)</f>
        <v>0</v>
      </c>
      <c r="AH35" s="38">
        <f>IF(AK35&gt;0,1,0)</f>
        <v>0</v>
      </c>
      <c r="AI35" s="51">
        <f>IF(AK35&gt;=60,1,0)</f>
        <v>0</v>
      </c>
      <c r="AJ35" s="51">
        <f>IF(AK35&gt;=90,4,(IF(AK35&gt;=80,3,(IF(AK35&gt;=70,2,(IF(AK35&gt;=60,1,0)))))))</f>
        <v>0</v>
      </c>
      <c r="AK35" s="11"/>
      <c r="AL35" s="74"/>
      <c r="AM35" s="88"/>
      <c r="AN35" s="88"/>
      <c r="AO35" s="99"/>
      <c r="AP35" s="99"/>
      <c r="AQ35" s="159"/>
      <c r="AR35" s="317">
        <f>E33+K33+Q33+W33+Q34+W34+AC34+AC35+AI34+AI35</f>
        <v>0</v>
      </c>
      <c r="AS35" s="318">
        <f>E33*G33+K33*M33+Q33*S33+W33*Y33+Q34*S34+W34*Y34+AC34*AE34+AC35*AE35+AI34*AK34+AI35*AK35</f>
        <v>0</v>
      </c>
      <c r="AT35" s="319">
        <f>IF(AR35&gt;0,AS35/AR35,0)</f>
        <v>0</v>
      </c>
      <c r="AU35" s="320">
        <f>C33+I33+O33+U33+O34+U34+AA34+AA35+AG34+AG35</f>
        <v>0</v>
      </c>
      <c r="AV35" s="321">
        <f>C33*F33+I33*L33+O33*R33+U33*X33+O34*R34+U34*X34+AA34*AD34+AA35*AD35+AG34*AJ34+AG35*AJ35</f>
        <v>0</v>
      </c>
      <c r="AW35" s="322">
        <f>IF(AU35&gt;0,AV35/AU35,0)</f>
        <v>0</v>
      </c>
    </row>
    <row r="36" spans="1:49" x14ac:dyDescent="0.25">
      <c r="A36" s="252" t="s">
        <v>79</v>
      </c>
      <c r="B36" s="85"/>
      <c r="C36" s="31"/>
      <c r="D36" s="31"/>
      <c r="E36" s="57"/>
      <c r="F36" s="57"/>
      <c r="G36" s="29"/>
      <c r="H36" s="207" t="s">
        <v>80</v>
      </c>
      <c r="I36" s="184">
        <f>IF(M36&gt;0,2,0)</f>
        <v>0</v>
      </c>
      <c r="J36" s="184">
        <f>IF(M36&gt;0,1,0)</f>
        <v>0</v>
      </c>
      <c r="K36" s="57">
        <f>IF(M36&gt;=60,1,0)</f>
        <v>0</v>
      </c>
      <c r="L36" s="57">
        <f>IF(M36&gt;=90,4,(IF(M36&gt;=80,3,(IF(M36&gt;=70,2,(IF(M36&gt;=60,1,0)))))))</f>
        <v>0</v>
      </c>
      <c r="M36" s="29"/>
      <c r="N36" s="201"/>
      <c r="O36" s="253"/>
      <c r="P36" s="253"/>
      <c r="Q36" s="203"/>
      <c r="R36" s="203"/>
      <c r="S36" s="205"/>
      <c r="T36" s="201"/>
      <c r="U36" s="253"/>
      <c r="V36" s="253"/>
      <c r="W36" s="254"/>
      <c r="X36" s="203"/>
      <c r="Y36" s="205"/>
      <c r="Z36" s="201"/>
      <c r="AA36" s="253"/>
      <c r="AB36" s="253"/>
      <c r="AC36" s="203"/>
      <c r="AD36" s="203"/>
      <c r="AE36" s="205"/>
      <c r="AF36" s="85"/>
      <c r="AG36" s="31"/>
      <c r="AH36" s="31"/>
      <c r="AI36" s="57"/>
      <c r="AJ36" s="57"/>
      <c r="AK36" s="29"/>
      <c r="AL36" s="97"/>
      <c r="AM36" s="31"/>
      <c r="AN36" s="31"/>
      <c r="AO36" s="255"/>
      <c r="AP36" s="255"/>
      <c r="AQ36" s="256"/>
      <c r="AR36" s="246"/>
      <c r="AS36" s="247"/>
      <c r="AT36" s="248"/>
      <c r="AU36" s="249"/>
      <c r="AV36" s="250"/>
      <c r="AW36" s="251"/>
    </row>
    <row r="37" spans="1:49" x14ac:dyDescent="0.25">
      <c r="A37" s="257" t="s">
        <v>28</v>
      </c>
      <c r="B37" s="66" t="s">
        <v>10</v>
      </c>
      <c r="C37" s="38">
        <f>IF(G37&gt;0,2,0)</f>
        <v>0</v>
      </c>
      <c r="D37" s="38">
        <f>IF(G37&gt;0,1,0)</f>
        <v>0</v>
      </c>
      <c r="E37" s="51">
        <f>IF(G37&gt;=60,1,0)</f>
        <v>0</v>
      </c>
      <c r="F37" s="51">
        <f>IF(G37&gt;=90,4,(IF(G37&gt;=80,3,(IF(G37&gt;=70,2,(IF(G37&gt;=60,1,0)))))))</f>
        <v>0</v>
      </c>
      <c r="G37" s="11"/>
      <c r="H37" s="66"/>
      <c r="I37" s="222"/>
      <c r="J37" s="222"/>
      <c r="K37" s="223"/>
      <c r="L37" s="223"/>
      <c r="M37" s="224"/>
      <c r="N37" s="66"/>
      <c r="O37" s="222"/>
      <c r="P37" s="222"/>
      <c r="Q37" s="223"/>
      <c r="R37" s="223"/>
      <c r="S37" s="224"/>
      <c r="T37" s="66"/>
      <c r="U37" s="222"/>
      <c r="V37" s="222"/>
      <c r="W37" s="225"/>
      <c r="X37" s="223"/>
      <c r="Y37" s="224"/>
      <c r="Z37" s="208" t="s">
        <v>7</v>
      </c>
      <c r="AA37" s="38">
        <f>IF(AE37&gt;0,2,0)</f>
        <v>0</v>
      </c>
      <c r="AB37" s="38">
        <f>IF(AE37&gt;0,1,0)</f>
        <v>0</v>
      </c>
      <c r="AC37" s="75">
        <f>IF(AE37&gt;=60,1,0)</f>
        <v>0</v>
      </c>
      <c r="AD37" s="51">
        <f>IF(AE37&gt;=90,4,(IF(AE37&gt;=80,3,(IF(AE37&gt;=70,2,(IF(AE37&gt;=60,1,0)))))))</f>
        <v>0</v>
      </c>
      <c r="AE37" s="11"/>
      <c r="AF37" s="66" t="s">
        <v>81</v>
      </c>
      <c r="AG37" s="38">
        <f>IF(AK37&gt;0,2,0)</f>
        <v>0</v>
      </c>
      <c r="AH37" s="38">
        <f>IF(AK37&gt;0,1,0)</f>
        <v>0</v>
      </c>
      <c r="AI37" s="75">
        <f>IF(AK37&gt;=60,1,0)</f>
        <v>0</v>
      </c>
      <c r="AJ37" s="51">
        <f>IF(AK37&gt;=90,4,(IF(AK37&gt;=80,3,(IF(AK37&gt;=70,2,(IF(AK37&gt;=60,1,0)))))))</f>
        <v>0</v>
      </c>
      <c r="AK37" s="11"/>
      <c r="AL37" s="74"/>
      <c r="AM37" s="42"/>
      <c r="AN37" s="42"/>
      <c r="AO37" s="101"/>
      <c r="AP37" s="101"/>
      <c r="AQ37" s="163"/>
      <c r="AR37" s="258">
        <f>K36+E37+AC37+AI37</f>
        <v>0</v>
      </c>
      <c r="AS37" s="259">
        <f>K36*M36+E37*G37+AC37*AE37+AI37*AK37</f>
        <v>0</v>
      </c>
      <c r="AT37" s="260">
        <f>IF(AR37&gt;0,AS37/AR37,0)</f>
        <v>0</v>
      </c>
      <c r="AU37" s="261">
        <f>I36+C37+AA37+AG37</f>
        <v>0</v>
      </c>
      <c r="AV37" s="262">
        <f>I36*L36+C37*F37+AA37*AD37+AG37*AJ37</f>
        <v>0</v>
      </c>
      <c r="AW37" s="263">
        <f>IF(AU37&gt;0,AV37/AU37,0)</f>
        <v>0</v>
      </c>
    </row>
    <row r="38" spans="1:49" x14ac:dyDescent="0.25">
      <c r="A38" s="1014" t="s">
        <v>44</v>
      </c>
      <c r="B38" s="264"/>
      <c r="C38" s="265"/>
      <c r="D38" s="265"/>
      <c r="E38" s="187"/>
      <c r="F38" s="187"/>
      <c r="G38" s="266"/>
      <c r="H38" s="264"/>
      <c r="I38" s="265"/>
      <c r="J38" s="265"/>
      <c r="K38" s="187"/>
      <c r="L38" s="187"/>
      <c r="M38" s="266"/>
      <c r="N38" s="267"/>
      <c r="O38" s="265"/>
      <c r="P38" s="265"/>
      <c r="Q38" s="268"/>
      <c r="R38" s="268"/>
      <c r="S38" s="269"/>
      <c r="T38" s="78" t="s">
        <v>12</v>
      </c>
      <c r="U38" s="265">
        <f>IF(Y38&gt;0,2,0)</f>
        <v>0</v>
      </c>
      <c r="V38" s="265">
        <f>IF(Y38&gt;0,1,0)</f>
        <v>0</v>
      </c>
      <c r="W38" s="268">
        <f>IF(Y38&gt;=60,1,0)</f>
        <v>0</v>
      </c>
      <c r="X38" s="268">
        <f>IF(Y38&gt;=90,4,(IF(Y38&gt;=80,3,(IF(Y38&gt;=70,2,(IF(Y38&gt;=60,1,0)))))))</f>
        <v>0</v>
      </c>
      <c r="Y38" s="269"/>
      <c r="Z38" s="270" t="s">
        <v>22</v>
      </c>
      <c r="AA38" s="265">
        <f>IF(AE38&gt;0,2,0)</f>
        <v>0</v>
      </c>
      <c r="AB38" s="265">
        <f>IF(AE38&gt;0,1,0)</f>
        <v>0</v>
      </c>
      <c r="AC38" s="268">
        <f>IF(AE38&gt;=60,1,0)</f>
        <v>0</v>
      </c>
      <c r="AD38" s="268">
        <f>IF(AE38&gt;=90,4,(IF(AE38&gt;=80,3,(IF(AE38&gt;=70,2,(IF(AE38&gt;=60,1,0)))))))</f>
        <v>0</v>
      </c>
      <c r="AE38" s="269"/>
      <c r="AF38" s="270"/>
      <c r="AG38" s="265"/>
      <c r="AH38" s="265"/>
      <c r="AI38" s="268"/>
      <c r="AJ38" s="268"/>
      <c r="AK38" s="269"/>
      <c r="AL38" s="271"/>
      <c r="AM38" s="265"/>
      <c r="AN38" s="265"/>
      <c r="AO38" s="272"/>
      <c r="AP38" s="272"/>
      <c r="AQ38" s="273"/>
      <c r="AR38" s="112"/>
      <c r="AS38" s="127"/>
      <c r="AT38" s="137"/>
      <c r="AU38" s="122"/>
      <c r="AV38" s="132"/>
      <c r="AW38" s="142"/>
    </row>
    <row r="39" spans="1:49" x14ac:dyDescent="0.25">
      <c r="A39" s="1015"/>
      <c r="B39" s="274"/>
      <c r="C39" s="228"/>
      <c r="D39" s="228"/>
      <c r="E39" s="239"/>
      <c r="F39" s="239"/>
      <c r="G39" s="275"/>
      <c r="H39" s="274"/>
      <c r="I39" s="228"/>
      <c r="J39" s="228"/>
      <c r="K39" s="239"/>
      <c r="L39" s="239"/>
      <c r="M39" s="275"/>
      <c r="N39" s="291" t="s">
        <v>82</v>
      </c>
      <c r="O39" s="282">
        <f>IF(S39&gt;0,2,0)</f>
        <v>0</v>
      </c>
      <c r="P39" s="282">
        <f>IF(S39&gt;0,2,0)</f>
        <v>0</v>
      </c>
      <c r="Q39" s="283">
        <f>IF(S39&gt;=60,1,0)</f>
        <v>0</v>
      </c>
      <c r="R39" s="283">
        <f>IF(S39&gt;=90,4,(IF(S39&gt;=80,3,(IF(S39&gt;=70,2,(IF(S39&gt;=60,1,0)))))))</f>
        <v>0</v>
      </c>
      <c r="S39" s="284"/>
      <c r="T39" s="280" t="s">
        <v>50</v>
      </c>
      <c r="U39" s="282">
        <f>IF(Y39&gt;0,2,0)</f>
        <v>0</v>
      </c>
      <c r="V39" s="282">
        <f>IF(Y39&gt;0,1,0)</f>
        <v>0</v>
      </c>
      <c r="W39" s="283">
        <f>IF(Y39&gt;=60,1,0)</f>
        <v>0</v>
      </c>
      <c r="X39" s="283">
        <f>IF(Y39&gt;=90,4,(IF(Y39&gt;=80,3,(IF(Y39&gt;=70,2,(IF(Y39&gt;=60,1,0)))))))</f>
        <v>0</v>
      </c>
      <c r="Y39" s="284"/>
      <c r="Z39" s="277"/>
      <c r="AA39" s="228"/>
      <c r="AB39" s="228"/>
      <c r="AC39" s="278"/>
      <c r="AD39" s="278"/>
      <c r="AE39" s="279"/>
      <c r="AF39" s="281" t="s">
        <v>24</v>
      </c>
      <c r="AG39" s="282">
        <f>IF(AK39&gt;0,2,0)</f>
        <v>0</v>
      </c>
      <c r="AH39" s="282">
        <f>IF(AK39&gt;0,2,0)</f>
        <v>0</v>
      </c>
      <c r="AI39" s="283">
        <f>IF(AK39&gt;=60,1,0)</f>
        <v>0</v>
      </c>
      <c r="AJ39" s="283">
        <f>IF(AK39&gt;=90,4,(IF(AK39&gt;=80,3,(IF(AK39&gt;=70,2,(IF(AK39&gt;=60,1,0)))))))</f>
        <v>0</v>
      </c>
      <c r="AK39" s="284"/>
      <c r="AL39" s="277"/>
      <c r="AM39" s="228"/>
      <c r="AN39" s="228"/>
      <c r="AO39" s="278"/>
      <c r="AP39" s="278"/>
      <c r="AQ39" s="279"/>
      <c r="AR39" s="311">
        <f>W38+AC38+Q39+W39+AI39</f>
        <v>0</v>
      </c>
      <c r="AS39" s="312">
        <f>W38*Y38+AC38*AE38+Q39*S39+W39*Y39+AI39*AK39</f>
        <v>0</v>
      </c>
      <c r="AT39" s="313">
        <f>IF(AR39&gt;0,AS39/AR39,0)</f>
        <v>0</v>
      </c>
      <c r="AU39" s="314">
        <f>U38+AA38+O39+U39+AG39</f>
        <v>0</v>
      </c>
      <c r="AV39" s="315">
        <f>U38*X38+AA38*AD38+O39*R39+U39*X39+AG39*AJ39</f>
        <v>0</v>
      </c>
      <c r="AW39" s="316">
        <f>IF(AU39&gt;0,AV39/AU39,0)</f>
        <v>0</v>
      </c>
    </row>
    <row r="40" spans="1:49" x14ac:dyDescent="0.25">
      <c r="A40" s="1011" t="s">
        <v>86</v>
      </c>
      <c r="B40" s="207" t="s">
        <v>83</v>
      </c>
      <c r="C40" s="184">
        <f>IF(G40&gt;0,2,0)</f>
        <v>0</v>
      </c>
      <c r="D40" s="184">
        <f>IF(G40&gt;0,1,0)</f>
        <v>0</v>
      </c>
      <c r="E40" s="57">
        <f>IF(G40&gt;=60,1,0)</f>
        <v>0</v>
      </c>
      <c r="F40" s="57">
        <f>IF(G40&gt;=90,4,(IF(G40&gt;=80,3,(IF(G40&gt;=70,2,(IF(G40&gt;=60,1,0)))))))</f>
        <v>0</v>
      </c>
      <c r="G40" s="29"/>
      <c r="H40" s="85"/>
      <c r="I40" s="292"/>
      <c r="J40" s="292"/>
      <c r="K40" s="293"/>
      <c r="L40" s="293"/>
      <c r="M40" s="294"/>
      <c r="N40" s="85"/>
      <c r="O40" s="292"/>
      <c r="P40" s="292"/>
      <c r="Q40" s="295"/>
      <c r="R40" s="295"/>
      <c r="S40" s="294"/>
      <c r="T40" s="304" t="s">
        <v>84</v>
      </c>
      <c r="U40" s="41">
        <f>IF(Y40&gt;0,2,0)</f>
        <v>0</v>
      </c>
      <c r="V40" s="41">
        <f>IF(Y40&gt;0,1,0)</f>
        <v>0</v>
      </c>
      <c r="W40" s="73">
        <f>IF(Y40&gt;=60,1,0)</f>
        <v>0</v>
      </c>
      <c r="X40" s="73">
        <f>IF(Y40&gt;=90,4,(IF(Y40&gt;=80,3,(IF(Y40&gt;=70,2,(IF(Y40&gt;=60,1,0)))))))</f>
        <v>0</v>
      </c>
      <c r="Y40" s="13"/>
      <c r="Z40" s="308"/>
      <c r="AA40" s="309"/>
      <c r="AB40" s="309"/>
      <c r="AC40" s="310"/>
      <c r="AD40" s="310"/>
      <c r="AE40" s="954"/>
      <c r="AF40" s="207" t="s">
        <v>85</v>
      </c>
      <c r="AG40" s="184">
        <f>IF(AK40&gt;0,2,0)</f>
        <v>0</v>
      </c>
      <c r="AH40" s="184">
        <f>IF(AK40&gt;0,1,0)</f>
        <v>0</v>
      </c>
      <c r="AI40" s="57">
        <f>IF(AK40&gt;=60,1,0)</f>
        <v>0</v>
      </c>
      <c r="AJ40" s="57">
        <f>IF(AK40&gt;=90,4,(IF(AK40&gt;=80,3,(IF(AK40&gt;=70,2,(IF(AK40&gt;=60,1,0)))))))</f>
        <v>0</v>
      </c>
      <c r="AK40" s="29"/>
      <c r="AL40" s="296"/>
      <c r="AM40" s="253"/>
      <c r="AN40" s="253"/>
      <c r="AO40" s="203"/>
      <c r="AP40" s="203"/>
      <c r="AQ40" s="297"/>
      <c r="AR40" s="298"/>
      <c r="AS40" s="299"/>
      <c r="AT40" s="300"/>
      <c r="AU40" s="301"/>
      <c r="AV40" s="302"/>
      <c r="AW40" s="303"/>
    </row>
    <row r="41" spans="1:49" x14ac:dyDescent="0.25">
      <c r="A41" s="1012"/>
      <c r="B41" s="276"/>
      <c r="C41" s="228"/>
      <c r="D41" s="228"/>
      <c r="E41" s="229"/>
      <c r="F41" s="229"/>
      <c r="G41" s="285"/>
      <c r="H41" s="274"/>
      <c r="I41" s="286"/>
      <c r="J41" s="286"/>
      <c r="K41" s="287"/>
      <c r="L41" s="287"/>
      <c r="M41" s="288"/>
      <c r="N41" s="274"/>
      <c r="O41" s="286"/>
      <c r="P41" s="286"/>
      <c r="Q41" s="289"/>
      <c r="R41" s="289"/>
      <c r="S41" s="288"/>
      <c r="T41" s="23"/>
      <c r="U41" s="305"/>
      <c r="V41" s="305"/>
      <c r="W41" s="306"/>
      <c r="X41" s="306"/>
      <c r="Y41" s="307"/>
      <c r="Z41" s="982" t="s">
        <v>25</v>
      </c>
      <c r="AA41" s="16">
        <f>IF(AE41&gt;0,2,0)</f>
        <v>0</v>
      </c>
      <c r="AB41" s="16">
        <f>IF(AE41&gt;0,2,0)</f>
        <v>0</v>
      </c>
      <c r="AC41" s="177">
        <f>IF(AE41&gt;=60,1,0)</f>
        <v>0</v>
      </c>
      <c r="AD41" s="177">
        <f>IF(AE41&gt;=90,4,(IF(AE41&gt;=80,3,(IF(AE41&gt;=70,2,(IF(AE41&gt;=60,1,0)))))))</f>
        <v>0</v>
      </c>
      <c r="AE41" s="5"/>
      <c r="AF41" s="276"/>
      <c r="AG41" s="228"/>
      <c r="AH41" s="228"/>
      <c r="AI41" s="229"/>
      <c r="AJ41" s="229"/>
      <c r="AK41" s="230"/>
      <c r="AL41" s="290"/>
      <c r="AM41" s="228"/>
      <c r="AN41" s="228"/>
      <c r="AO41" s="229"/>
      <c r="AP41" s="229"/>
      <c r="AQ41" s="279"/>
      <c r="AR41" s="115"/>
      <c r="AS41" s="124"/>
      <c r="AT41" s="134"/>
      <c r="AU41" s="102"/>
      <c r="AV41" s="129"/>
      <c r="AW41" s="139"/>
    </row>
    <row r="42" spans="1:49" x14ac:dyDescent="0.25">
      <c r="A42" s="1013"/>
      <c r="B42" s="357" t="s">
        <v>164</v>
      </c>
      <c r="C42" s="184">
        <f>IF(G42&gt;0,2,0)</f>
        <v>0</v>
      </c>
      <c r="D42" s="184">
        <f>IF(G42&gt;0,1,0)</f>
        <v>0</v>
      </c>
      <c r="E42" s="57">
        <f>IF(G42&gt;=60,1,0)</f>
        <v>0</v>
      </c>
      <c r="F42" s="57">
        <f>IF(G42&gt;=90,4,(IF(G42&gt;=80,3,(IF(G42&gt;=70,2,(IF(G42&gt;=60,1,0)))))))</f>
        <v>0</v>
      </c>
      <c r="G42" s="358"/>
      <c r="H42" s="58"/>
      <c r="I42" s="359"/>
      <c r="J42" s="359"/>
      <c r="K42" s="360"/>
      <c r="L42" s="360"/>
      <c r="M42" s="361"/>
      <c r="N42" s="58"/>
      <c r="O42" s="359"/>
      <c r="P42" s="359"/>
      <c r="Q42" s="362"/>
      <c r="R42" s="362"/>
      <c r="S42" s="361"/>
      <c r="T42" s="58"/>
      <c r="U42" s="359"/>
      <c r="V42" s="359"/>
      <c r="W42" s="363"/>
      <c r="X42" s="363"/>
      <c r="Y42" s="361"/>
      <c r="Z42" s="374" t="s">
        <v>170</v>
      </c>
      <c r="AA42" s="42">
        <f>IF(AE42&gt;0,1,0)</f>
        <v>0</v>
      </c>
      <c r="AB42" s="42">
        <f>IF(AE42&gt;0,2,0)</f>
        <v>0</v>
      </c>
      <c r="AC42" s="51">
        <f>IF(AE42&gt;=60,1,0)</f>
        <v>0</v>
      </c>
      <c r="AD42" s="51">
        <f>IF(AE42&gt;=90,4,(IF(AE42&gt;=80,3,(IF(AE42&gt;=70,2,(IF(AE42&gt;=60,1,0)))))))</f>
        <v>0</v>
      </c>
      <c r="AE42" s="230"/>
      <c r="AF42" s="357" t="s">
        <v>23</v>
      </c>
      <c r="AG42" s="40">
        <f>IF(AK42&gt;0,1,0)</f>
        <v>0</v>
      </c>
      <c r="AH42" s="40">
        <f>IF(AK42&gt;0,1,0)</f>
        <v>0</v>
      </c>
      <c r="AI42" s="56">
        <f>IF(AK42&gt;=60,1,0)</f>
        <v>0</v>
      </c>
      <c r="AJ42" s="56">
        <f>IF(AK42&gt;=90,4,(IF(AK42&gt;=80,3,(IF(AK42&gt;=70,2,(IF(AK42&gt;=60,1,0)))))))</f>
        <v>0</v>
      </c>
      <c r="AK42" s="6"/>
      <c r="AL42" s="365" t="s">
        <v>13</v>
      </c>
      <c r="AM42" s="40">
        <f>IF(AQ42&gt;0,6,0)</f>
        <v>0</v>
      </c>
      <c r="AN42" s="40">
        <f>IF(AQ42&gt;0,4,0)</f>
        <v>0</v>
      </c>
      <c r="AO42" s="56">
        <f>IF(AQ42&gt;=60,1,0)</f>
        <v>0</v>
      </c>
      <c r="AP42" s="56">
        <f>IF(AQ42&gt;=90,4,(IF(AQ42&gt;=80,3,(IF(AQ42&gt;=70,2,(IF(AQ42&gt;=60,1,0)))))))</f>
        <v>0</v>
      </c>
      <c r="AQ42" s="161"/>
      <c r="AR42" s="325">
        <f>E40+W40+AI40+AC41+AC42+E42+AI42+AO42</f>
        <v>0</v>
      </c>
      <c r="AS42" s="326">
        <f>E40*G40+W40*Y40+AI40*AK40+AC41*AE41+AC42*AE42+E42*G42+AI42*AK42+AO42*AQ42</f>
        <v>0</v>
      </c>
      <c r="AT42" s="327">
        <f>IF(AR42&gt;0,AS42/AR42,0)</f>
        <v>0</v>
      </c>
      <c r="AU42" s="328">
        <f>C40+U40+AG40+AA41+AA42+C42+AG42+AM42</f>
        <v>0</v>
      </c>
      <c r="AV42" s="329">
        <f>C40*F40+U40*X40+AG40*AJ40+AA41*AD41+AA42*AD42+C42*F42+AG42*AJ42+AM42*AP42</f>
        <v>0</v>
      </c>
      <c r="AW42" s="330">
        <f>IF(AU42&gt;0,AV42/AU42,0)</f>
        <v>0</v>
      </c>
    </row>
    <row r="43" spans="1:49" ht="13.15" thickBot="1" x14ac:dyDescent="0.3">
      <c r="A43" s="339"/>
      <c r="B43" s="366"/>
      <c r="C43" s="367"/>
      <c r="D43" s="367"/>
      <c r="E43" s="368"/>
      <c r="F43" s="368"/>
      <c r="G43" s="369"/>
      <c r="H43" s="366"/>
      <c r="I43" s="367"/>
      <c r="J43" s="367"/>
      <c r="K43" s="368"/>
      <c r="L43" s="368"/>
      <c r="M43" s="369"/>
      <c r="N43" s="366"/>
      <c r="O43" s="367"/>
      <c r="P43" s="367"/>
      <c r="Q43" s="368"/>
      <c r="R43" s="368"/>
      <c r="S43" s="369"/>
      <c r="T43" s="366"/>
      <c r="U43" s="367"/>
      <c r="V43" s="367"/>
      <c r="W43" s="368"/>
      <c r="X43" s="368"/>
      <c r="Y43" s="369"/>
      <c r="Z43" s="366"/>
      <c r="AA43" s="367"/>
      <c r="AB43" s="367"/>
      <c r="AC43" s="368"/>
      <c r="AD43" s="368"/>
      <c r="AE43" s="369"/>
      <c r="AF43" s="366"/>
      <c r="AG43" s="367"/>
      <c r="AH43" s="367"/>
      <c r="AI43" s="368"/>
      <c r="AJ43" s="368"/>
      <c r="AK43" s="369"/>
      <c r="AL43" s="370"/>
      <c r="AM43" s="367"/>
      <c r="AN43" s="367"/>
      <c r="AO43" s="368"/>
      <c r="AP43" s="368"/>
      <c r="AQ43" s="371"/>
      <c r="AR43" s="957">
        <f>AR23+AR27+AR30+AR32+AR35+AR37+AR39+AR42</f>
        <v>0</v>
      </c>
      <c r="AS43" s="956">
        <f>AS23+AS27+AS30+AS32+AS35+AS37+AS39+AS42</f>
        <v>0</v>
      </c>
      <c r="AT43" s="353">
        <f>IF(AR43&gt;0,AS43/AR43,0)</f>
        <v>0</v>
      </c>
      <c r="AU43" s="965">
        <f>AU23+AU27+AU30+AU32+AU35+AU37+AU39+AU42</f>
        <v>0</v>
      </c>
      <c r="AV43" s="962">
        <f>AV23+AV27+AV30+AV32+AV35+AV37+AV39+AV42</f>
        <v>0</v>
      </c>
      <c r="AW43" s="356">
        <f>IF(AU43&gt;0,AV43/AU43,0)</f>
        <v>0</v>
      </c>
    </row>
    <row r="44" spans="1:49" x14ac:dyDescent="0.25">
      <c r="A44" s="109" t="s">
        <v>41</v>
      </c>
      <c r="B44" s="48"/>
      <c r="C44" s="19"/>
      <c r="D44" s="19"/>
      <c r="E44" s="49"/>
      <c r="F44" s="49"/>
      <c r="G44" s="143"/>
      <c r="H44" s="48"/>
      <c r="I44" s="19"/>
      <c r="J44" s="19"/>
      <c r="K44" s="49"/>
      <c r="L44" s="49"/>
      <c r="M44" s="143"/>
      <c r="N44" s="48"/>
      <c r="O44" s="19"/>
      <c r="P44" s="19"/>
      <c r="Q44" s="49"/>
      <c r="R44" s="49"/>
      <c r="S44" s="143"/>
      <c r="T44" s="48"/>
      <c r="U44" s="19"/>
      <c r="V44" s="19"/>
      <c r="W44" s="49"/>
      <c r="X44" s="49"/>
      <c r="Y44" s="143"/>
      <c r="Z44" s="48"/>
      <c r="AA44" s="19"/>
      <c r="AB44" s="19"/>
      <c r="AC44" s="80"/>
      <c r="AD44" s="80"/>
      <c r="AE44" s="148"/>
      <c r="AF44" s="48"/>
      <c r="AG44" s="19"/>
      <c r="AH44" s="19"/>
      <c r="AI44" s="49"/>
      <c r="AJ44" s="49"/>
      <c r="AK44" s="143"/>
      <c r="AL44" s="92"/>
      <c r="AM44" s="19"/>
      <c r="AN44" s="19"/>
      <c r="AO44" s="49"/>
      <c r="AP44" s="49"/>
      <c r="AQ44" s="154"/>
      <c r="AR44" s="960"/>
      <c r="AS44" s="958"/>
      <c r="AT44" s="133"/>
      <c r="AU44" s="966"/>
      <c r="AV44" s="963"/>
      <c r="AW44" s="138"/>
    </row>
    <row r="45" spans="1:49" x14ac:dyDescent="0.25">
      <c r="A45" s="1007" t="s">
        <v>30</v>
      </c>
      <c r="B45" s="26"/>
      <c r="C45" s="37">
        <f>IF(G45&gt;0,2,0)</f>
        <v>0</v>
      </c>
      <c r="D45" s="37">
        <f>IF(G45&gt;0,1,0)</f>
        <v>0</v>
      </c>
      <c r="E45" s="52">
        <f>IF(G45&gt;=60,1,0)</f>
        <v>0</v>
      </c>
      <c r="F45" s="52">
        <f>IF(G45&gt;=90,4,(IF(G45&gt;=80,3,(IF(G45&gt;=70,2,(IF(G45&gt;=60,1,0)))))))</f>
        <v>0</v>
      </c>
      <c r="G45" s="24"/>
      <c r="H45" s="27"/>
      <c r="I45" s="117">
        <f>IF(M45&gt;0,2,0)</f>
        <v>0</v>
      </c>
      <c r="J45" s="117">
        <f>IF(M45&gt;0,1,0)</f>
        <v>0</v>
      </c>
      <c r="K45" s="64">
        <f>IF(M45&gt;=60,1,0)</f>
        <v>0</v>
      </c>
      <c r="L45" s="64">
        <f>IF(M45&gt;=90,4,(IF(M45&gt;=80,3,(IF(M45&gt;=70,2,(IF(M45&gt;=60,1,0)))))))</f>
        <v>0</v>
      </c>
      <c r="M45" s="24"/>
      <c r="N45" s="27"/>
      <c r="O45" s="117">
        <f>IF(S45&gt;0,2,0)</f>
        <v>0</v>
      </c>
      <c r="P45" s="117">
        <f>IF(S45&gt;0,1,0)</f>
        <v>0</v>
      </c>
      <c r="Q45" s="64">
        <f>IF(S45&gt;=60,1,0)</f>
        <v>0</v>
      </c>
      <c r="R45" s="64">
        <f>IF(S45&gt;=90,4,(IF(S45&gt;=80,3,(IF(S45&gt;=70,2,(IF(S45&gt;=60,1,0)))))))</f>
        <v>0</v>
      </c>
      <c r="S45" s="24"/>
      <c r="T45" s="27"/>
      <c r="U45" s="117">
        <f>IF(Y45&gt;0,2,0)</f>
        <v>0</v>
      </c>
      <c r="V45" s="117">
        <f>IF(Y45&gt;0,1,0)</f>
        <v>0</v>
      </c>
      <c r="W45" s="64">
        <f>IF(Y45&gt;=60,1,0)</f>
        <v>0</v>
      </c>
      <c r="X45" s="64">
        <f>IF(Y45&gt;=90,4,(IF(Y45&gt;=80,3,(IF(Y45&gt;=70,2,(IF(Y45&gt;=60,1,0)))))))</f>
        <v>0</v>
      </c>
      <c r="Y45" s="24"/>
      <c r="Z45" s="27"/>
      <c r="AA45" s="117">
        <f>IF(AE45&gt;0,2,0)</f>
        <v>0</v>
      </c>
      <c r="AB45" s="117">
        <f>IF(AE45&gt;0,1,0)</f>
        <v>0</v>
      </c>
      <c r="AC45" s="64">
        <f>IF(AE45&gt;=60,1,0)</f>
        <v>0</v>
      </c>
      <c r="AD45" s="64">
        <f>IF(AE45&gt;=90,4,(IF(AE45&gt;=80,3,(IF(AE45&gt;=70,2,(IF(AE45&gt;=60,1,0)))))))</f>
        <v>0</v>
      </c>
      <c r="AE45" s="24"/>
      <c r="AF45" s="27"/>
      <c r="AG45" s="117">
        <f>IF(AK45&gt;0,2,0)</f>
        <v>0</v>
      </c>
      <c r="AH45" s="117">
        <f>IF(AK45&gt;0,1,0)</f>
        <v>0</v>
      </c>
      <c r="AI45" s="64">
        <f>IF(AK45&gt;=60,1,0)</f>
        <v>0</v>
      </c>
      <c r="AJ45" s="64">
        <f>IF(AK45&gt;=90,4,(IF(AK45&gt;=80,3,(IF(AK45&gt;=70,2,(IF(AK45&gt;=60,1,0)))))))</f>
        <v>0</v>
      </c>
      <c r="AK45" s="24"/>
      <c r="AL45" s="28"/>
      <c r="AM45" s="117">
        <f>IF(AQ45&gt;0,2,0)</f>
        <v>0</v>
      </c>
      <c r="AN45" s="117">
        <f>IF(AQ45&gt;0,1,0)</f>
        <v>0</v>
      </c>
      <c r="AO45" s="64">
        <f>IF(AQ45&gt;=60,1,0)</f>
        <v>0</v>
      </c>
      <c r="AP45" s="64">
        <f>IF(AQ45&gt;=90,4,(IF(AQ45&gt;=80,3,(IF(AQ45&gt;=70,2,(IF(AQ45&gt;=60,1,0)))))))</f>
        <v>0</v>
      </c>
      <c r="AQ45" s="24"/>
      <c r="AR45" s="961"/>
      <c r="AS45" s="959"/>
      <c r="AT45" s="134"/>
      <c r="AU45" s="967"/>
      <c r="AV45" s="964"/>
      <c r="AW45" s="139"/>
    </row>
    <row r="46" spans="1:49" ht="13.15" thickBot="1" x14ac:dyDescent="0.3">
      <c r="A46" s="1008"/>
      <c r="B46" s="7"/>
      <c r="C46" s="17">
        <f>IF(G46&gt;0,2,0)</f>
        <v>0</v>
      </c>
      <c r="D46" s="17">
        <f>IF(G46&gt;0,1,0)</f>
        <v>0</v>
      </c>
      <c r="E46" s="62">
        <f>IF(G46&gt;=60,1,0)</f>
        <v>0</v>
      </c>
      <c r="F46" s="62">
        <f>IF(G46&gt;=90,4,(IF(G46&gt;=80,3,(IF(G46&gt;=70,2,(IF(G46&gt;=60,1,0)))))))</f>
        <v>0</v>
      </c>
      <c r="G46" s="8"/>
      <c r="H46" s="14"/>
      <c r="I46" s="17">
        <f>IF(M46&gt;0,2,0)</f>
        <v>0</v>
      </c>
      <c r="J46" s="17">
        <f>IF(M46&gt;0,1,0)</f>
        <v>0</v>
      </c>
      <c r="K46" s="62">
        <f>IF(M46&gt;=60,1,0)</f>
        <v>0</v>
      </c>
      <c r="L46" s="62">
        <f>IF(M46&gt;=90,4,(IF(M46&gt;=80,3,(IF(M46&gt;=70,2,(IF(M46&gt;=60,1,0)))))))</f>
        <v>0</v>
      </c>
      <c r="M46" s="8"/>
      <c r="N46" s="14"/>
      <c r="O46" s="17">
        <f>IF(S46&gt;0,2,0)</f>
        <v>0</v>
      </c>
      <c r="P46" s="17">
        <f>IF(S46&gt;0,1,0)</f>
        <v>0</v>
      </c>
      <c r="Q46" s="62">
        <f>IF(S46&gt;=60,1,0)</f>
        <v>0</v>
      </c>
      <c r="R46" s="62">
        <f>IF(S46&gt;=90,4,(IF(S46&gt;=80,3,(IF(S46&gt;=70,2,(IF(S46&gt;=60,1,0)))))))</f>
        <v>0</v>
      </c>
      <c r="S46" s="8"/>
      <c r="T46" s="14"/>
      <c r="U46" s="17">
        <f>IF(Y46&gt;0,2,0)</f>
        <v>0</v>
      </c>
      <c r="V46" s="17">
        <f>IF(Y46&gt;0,1,0)</f>
        <v>0</v>
      </c>
      <c r="W46" s="62">
        <f>IF(Y46&gt;=60,1,0)</f>
        <v>0</v>
      </c>
      <c r="X46" s="62">
        <f>IF(Y46&gt;=90,4,(IF(Y46&gt;=80,3,(IF(Y46&gt;=70,2,(IF(Y46&gt;=60,1,0)))))))</f>
        <v>0</v>
      </c>
      <c r="Y46" s="8"/>
      <c r="Z46" s="14"/>
      <c r="AA46" s="17">
        <f>IF(AE46&gt;0,2,0)</f>
        <v>0</v>
      </c>
      <c r="AB46" s="17">
        <f>IF(AE46&gt;0,1,0)</f>
        <v>0</v>
      </c>
      <c r="AC46" s="62">
        <f>IF(AE46&gt;=60,1,0)</f>
        <v>0</v>
      </c>
      <c r="AD46" s="62">
        <f>IF(AE46&gt;=90,4,(IF(AE46&gt;=80,3,(IF(AE46&gt;=70,2,(IF(AE46&gt;=60,1,0)))))))</f>
        <v>0</v>
      </c>
      <c r="AE46" s="8"/>
      <c r="AF46" s="14"/>
      <c r="AG46" s="17">
        <f>IF(AK46&gt;0,2,0)</f>
        <v>0</v>
      </c>
      <c r="AH46" s="17">
        <f>IF(AK46&gt;0,1,0)</f>
        <v>0</v>
      </c>
      <c r="AI46" s="62">
        <f>IF(AK46&gt;=60,1,0)</f>
        <v>0</v>
      </c>
      <c r="AJ46" s="62">
        <f>IF(AK46&gt;=90,4,(IF(AK46&gt;=80,3,(IF(AK46&gt;=70,2,(IF(AK46&gt;=60,1,0)))))))</f>
        <v>0</v>
      </c>
      <c r="AK46" s="8"/>
      <c r="AL46" s="15"/>
      <c r="AM46" s="17">
        <f>IF(AQ46&gt;0,2,0)</f>
        <v>0</v>
      </c>
      <c r="AN46" s="17">
        <f>IF(AQ46&gt;0,1,0)</f>
        <v>0</v>
      </c>
      <c r="AO46" s="62">
        <f>IF(AQ46&gt;=60,1,0)</f>
        <v>0</v>
      </c>
      <c r="AP46" s="62">
        <f>IF(AQ46&gt;=90,4,(IF(AQ46&gt;=80,3,(IF(AQ46&gt;=70,2,(IF(AQ46&gt;=60,1,0)))))))</f>
        <v>0</v>
      </c>
      <c r="AQ46" s="9"/>
      <c r="AR46" s="961">
        <f>E45+E46+K45+K46+Q45+Q46+W45+W46+AC45+AC46+AI45+AI46+AO45+AO46</f>
        <v>0</v>
      </c>
      <c r="AS46" s="959">
        <f>E45*G45+E46*G46+K45*M45+K46*M46+Q45*S45+Q46*S46+W45*Y45+W46*Y46+AC45*AE45+AC46*AE46+AI45*AK45+AI46*AK46+AO45*AQ45+AO46*AQ46</f>
        <v>0</v>
      </c>
      <c r="AT46" s="134">
        <f>IF(AR46&gt;0,AS46/AR46,0)</f>
        <v>0</v>
      </c>
      <c r="AU46" s="967">
        <f>C45+C46+I45+I46+O45+O46+U45+U46+AA45+AA46+AG45+AG46+AM45+AM46</f>
        <v>0</v>
      </c>
      <c r="AV46" s="964">
        <f>C45*F45+C46*F46+I45*L45+I46*L46+O45*R45+O46*R46+U45*X45+U46*X46+AA45*AD45+AA46*AD46+AG45*AJ45+AG46*AJ46+AM45*AP45+AM46*AP46</f>
        <v>0</v>
      </c>
      <c r="AW46" s="139">
        <f>IF(AU46&gt;0,AV46/AU46,0)</f>
        <v>0</v>
      </c>
    </row>
    <row r="47" spans="1:49" ht="13.5" thickTop="1" thickBot="1" x14ac:dyDescent="0.3">
      <c r="A47" s="331"/>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3"/>
      <c r="AD47" s="333"/>
      <c r="AE47" s="333"/>
      <c r="AF47" s="332"/>
      <c r="AG47" s="332"/>
      <c r="AH47" s="332"/>
      <c r="AI47" s="332"/>
      <c r="AJ47" s="332"/>
      <c r="AK47" s="332"/>
      <c r="AL47" s="332"/>
      <c r="AM47" s="1006"/>
      <c r="AN47" s="1006"/>
      <c r="AO47" s="1006"/>
      <c r="AP47" s="1006"/>
      <c r="AQ47" s="1006"/>
      <c r="AR47" s="968">
        <f>AR13+AR19+AR43+AR46</f>
        <v>0</v>
      </c>
      <c r="AS47" s="969">
        <f>AS13+AS19+AS43+AS46</f>
        <v>0</v>
      </c>
      <c r="AT47" s="970">
        <f>IF(AR47&gt;0,AS47/AR47,0)</f>
        <v>0</v>
      </c>
      <c r="AU47" s="971">
        <f>AU13+AU19+AU43+AU46</f>
        <v>0</v>
      </c>
      <c r="AV47" s="969">
        <f>AV13+AV19+AV43+AV46</f>
        <v>0</v>
      </c>
      <c r="AW47" s="972">
        <f>IF(AU47&gt;0,AV47/AU47,0)</f>
        <v>0</v>
      </c>
    </row>
    <row r="48" spans="1:49" x14ac:dyDescent="0.25">
      <c r="A48" s="3" t="s">
        <v>92</v>
      </c>
    </row>
    <row r="49" spans="1:1" x14ac:dyDescent="0.25">
      <c r="A49" s="3"/>
    </row>
  </sheetData>
  <sheetProtection sheet="1" objects="1" scenarios="1"/>
  <mergeCells count="23">
    <mergeCell ref="AW3:AW4"/>
    <mergeCell ref="Z3:AE3"/>
    <mergeCell ref="AF3:AK3"/>
    <mergeCell ref="AL3:AQ3"/>
    <mergeCell ref="B3:G3"/>
    <mergeCell ref="H3:M3"/>
    <mergeCell ref="AU3:AU4"/>
    <mergeCell ref="AV3:AV4"/>
    <mergeCell ref="AS3:AS4"/>
    <mergeCell ref="AM47:AQ47"/>
    <mergeCell ref="A45:A46"/>
    <mergeCell ref="A15:A16"/>
    <mergeCell ref="A40:A42"/>
    <mergeCell ref="A38:A39"/>
    <mergeCell ref="A28:A30"/>
    <mergeCell ref="A10:A11"/>
    <mergeCell ref="A21:A23"/>
    <mergeCell ref="A24:A27"/>
    <mergeCell ref="A34:A35"/>
    <mergeCell ref="AT3:AT4"/>
    <mergeCell ref="T3:Y3"/>
    <mergeCell ref="AR3:AR4"/>
    <mergeCell ref="N3:S3"/>
  </mergeCells>
  <phoneticPr fontId="7"/>
  <dataValidations disablePrompts="1" count="9">
    <dataValidation type="list" allowBlank="1" showInputMessage="1" showErrorMessage="1" sqref="B43 AL43 H43 N43 T43 Z43 AF43" xr:uid="{00000000-0002-0000-0000-000000000000}">
      <formula1>"ドイツ語基本Ⅰ,ドイツ語基本Ⅱ,ドイツ語中級Ⅰ,ドイツ語中級Ⅱ,フランス語基本Ⅰ,フランス語基本Ⅱ,フランス語中級Ⅰ,フランス語中級Ⅱ,中国語基本Ⅰ,中国語基本Ⅱ,中国語中級Ⅰ,中国語中級Ⅱ,海外語学研修"</formula1>
    </dataValidation>
    <dataValidation type="list" allowBlank="1" showInputMessage="1" showErrorMessage="1" sqref="H15:H16 N15:N16 T15:T16 Z15:Z16 AF15:AF16 AL15:AL16" xr:uid="{00000000-0002-0000-0000-000001000000}">
      <formula1>"英語AⅡ,英語BⅡ,英語CⅠ,英語CⅡ,英語DⅠ,英語DⅡ"</formula1>
    </dataValidation>
    <dataValidation type="list" allowBlank="1" showInputMessage="1" showErrorMessage="1" sqref="H17 B17 N17 T17 Z17 AF17 AL17" xr:uid="{00000000-0002-0000-0000-000002000000}">
      <formula1>"英語応用Ⅰ,英語応用Ⅱ,英会話基礎Ⅰ,英会話基礎Ⅱ,英会話応用Ⅰ,英会話応用Ⅱ"</formula1>
    </dataValidation>
    <dataValidation type="list" allowBlank="1" showInputMessage="1" showErrorMessage="1" sqref="B18 H18 N18 T18 Z18 AF18 AL18" xr:uid="{00000000-0002-0000-0000-000008000000}">
      <formula1>"ドイツ語Ⅰ,ドイツ語Ⅱ,フランス語Ⅰ,フランス語Ⅱ,中国語Ⅰ,中国語Ⅱ,海外語学研修"</formula1>
    </dataValidation>
    <dataValidation type="list" allowBlank="1" showInputMessage="1" showErrorMessage="1" sqref="B10:B11 H10:H11 N10:N11 T10:T11 Z10:Z11 AF10:AF11 AL10:AL11" xr:uid="{8262A768-3307-4D4B-A42A-3329B19792CB}">
      <formula1>"地球の科学,宇宙の科学,生命の科学,情報処理基礎,図学,物質の科学,工学特講,情報と社会"</formula1>
    </dataValidation>
    <dataValidation type="list" allowBlank="1" showInputMessage="1" showErrorMessage="1" sqref="AF6 B6 H6 N6 T6 Z6 AL6" xr:uid="{8DE22BA5-7681-48C2-9C6A-91922C933B49}">
      <formula1>"哲学,心理学,日本国憲法,リーガルマインド人権入門,人権論,経済学,政治基礎論,教養特殊講義A"</formula1>
    </dataValidation>
    <dataValidation type="list" allowBlank="1" showInputMessage="1" showErrorMessage="1" sqref="B7 H7 N7 T7 Z7 AF7 AL7" xr:uid="{740855E8-769F-4F96-B185-BFA331C298E9}">
      <formula1>"ことばと文化,日本語の技法,人間と文化,東広島学,グローバルキャリア論,教養特殊講義B"</formula1>
    </dataValidation>
    <dataValidation type="list" allowBlank="1" showInputMessage="1" showErrorMessage="1" sqref="B9 H9 N9 T9 Z9 AF9 AL9" xr:uid="{B506DA13-FAE5-4B6A-BD96-201651E22E13}">
      <formula1>"芸術論,工業デザイン,生涯スポーツⅠ,生涯スポーツⅡ,スポーツ概論,健康と安全,メンタルヘルス,余暇論,文学"</formula1>
    </dataValidation>
    <dataValidation type="list" allowBlank="1" showInputMessage="1" showErrorMessage="1" sqref="B8 H8 N8 T8 Z8 AF8 AL8" xr:uid="{7021EE75-2849-4B82-AE34-D1884866DEEA}">
      <formula1>"キャリアデザイン,職業の理解,生活と倫理,社会行動論,エンジニアリング・デザイン,教養ゼミナール,教養特殊講義C,情報と職業,データリテラシー入門,暮らしのなかの起業入門"</formula1>
    </dataValidation>
  </dataValidations>
  <pageMargins left="0.69" right="0.44" top="0.5" bottom="0.2" header="0.48" footer="0.21"/>
  <pageSetup paperSize="9" scale="69" orientation="landscape" copies="14"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56"/>
  <sheetViews>
    <sheetView zoomScale="115" zoomScaleNormal="115" workbookViewId="0">
      <pane ySplit="3" topLeftCell="A4" activePane="bottomLeft" state="frozen"/>
      <selection pane="bottomLeft" activeCell="AU22" sqref="AU22"/>
    </sheetView>
  </sheetViews>
  <sheetFormatPr defaultRowHeight="12.75" x14ac:dyDescent="0.25"/>
  <cols>
    <col min="1" max="1" width="12.265625" customWidth="1"/>
    <col min="2" max="2" width="1.59765625" customWidth="1"/>
    <col min="3" max="3" width="1.59765625" hidden="1" customWidth="1"/>
    <col min="4" max="5" width="1.59765625" style="44" customWidth="1"/>
    <col min="6" max="6" width="3.59765625" customWidth="1"/>
    <col min="7" max="7" width="12.46484375" customWidth="1"/>
    <col min="8" max="8" width="2.73046875" customWidth="1"/>
    <col min="9" max="9" width="1.59765625" hidden="1" customWidth="1"/>
    <col min="10" max="10" width="2.265625" style="44" customWidth="1"/>
    <col min="11" max="11" width="2.73046875" style="44" customWidth="1"/>
    <col min="12" max="12" width="3.59765625" customWidth="1"/>
    <col min="13" max="13" width="12.59765625" customWidth="1"/>
    <col min="14" max="14" width="1.59765625" customWidth="1"/>
    <col min="15" max="15" width="1.59765625" hidden="1" customWidth="1"/>
    <col min="16" max="17" width="1.59765625" style="45" customWidth="1"/>
    <col min="18" max="18" width="3.59765625" customWidth="1"/>
    <col min="19" max="19" width="12.59765625" customWidth="1"/>
    <col min="20" max="20" width="1.59765625" customWidth="1"/>
    <col min="21" max="21" width="1.59765625" hidden="1" customWidth="1"/>
    <col min="22" max="23" width="1.59765625" style="44" customWidth="1"/>
    <col min="24" max="24" width="3.59765625" customWidth="1"/>
    <col min="25" max="25" width="12.59765625" customWidth="1"/>
    <col min="26" max="26" width="1.59765625" customWidth="1"/>
    <col min="27" max="27" width="1.59765625" hidden="1" customWidth="1"/>
    <col min="28" max="29" width="1.59765625" style="44" customWidth="1"/>
    <col min="30" max="30" width="3.59765625" customWidth="1"/>
    <col min="31" max="31" width="12.59765625" customWidth="1"/>
    <col min="32" max="32" width="1.59765625" customWidth="1"/>
    <col min="33" max="33" width="1.59765625" hidden="1" customWidth="1"/>
    <col min="34" max="35" width="1.59765625" style="44" customWidth="1"/>
    <col min="36" max="36" width="3.59765625" style="43" customWidth="1"/>
    <col min="37" max="37" width="12.59765625" customWidth="1"/>
    <col min="38" max="38" width="1.59765625" customWidth="1"/>
    <col min="39" max="39" width="1.59765625" hidden="1" customWidth="1"/>
    <col min="40" max="41" width="1.59765625" style="44" customWidth="1"/>
    <col min="42" max="42" width="3.59765625" customWidth="1"/>
    <col min="43" max="44" width="8.59765625" style="35" customWidth="1"/>
    <col min="45" max="45" width="8.59765625" style="36" customWidth="1"/>
  </cols>
  <sheetData>
    <row r="1" spans="1:45" ht="13.15" thickBot="1" x14ac:dyDescent="0.3">
      <c r="A1" s="103" t="s">
        <v>121</v>
      </c>
      <c r="B1" s="103"/>
      <c r="C1" s="103"/>
      <c r="D1" s="620"/>
      <c r="E1" s="620"/>
      <c r="F1" s="103"/>
      <c r="G1" s="103"/>
      <c r="H1" s="103"/>
      <c r="I1" s="103"/>
      <c r="J1" s="620"/>
      <c r="K1" s="620"/>
      <c r="L1" s="103"/>
      <c r="M1" s="103"/>
      <c r="N1" s="103"/>
      <c r="O1" s="103"/>
      <c r="P1" s="621"/>
      <c r="Q1" s="621"/>
      <c r="R1" s="103"/>
      <c r="S1" s="103"/>
      <c r="T1" s="103"/>
      <c r="U1" s="103"/>
      <c r="V1" s="620"/>
      <c r="W1" s="620"/>
      <c r="X1" s="103"/>
      <c r="Y1" s="103"/>
      <c r="Z1" s="103"/>
      <c r="AA1" s="103"/>
      <c r="AB1" s="620"/>
      <c r="AC1" s="620"/>
      <c r="AD1" s="103"/>
      <c r="AE1" s="103"/>
      <c r="AF1" s="103"/>
      <c r="AG1" s="103"/>
      <c r="AH1" s="620"/>
      <c r="AI1" s="620"/>
      <c r="AJ1" s="622"/>
      <c r="AK1" s="103"/>
      <c r="AL1" s="103"/>
      <c r="AM1" s="103"/>
      <c r="AN1" s="620"/>
      <c r="AO1" s="620"/>
      <c r="AP1" s="103"/>
      <c r="AQ1" s="623"/>
      <c r="AR1" s="623"/>
      <c r="AS1" s="624"/>
    </row>
    <row r="2" spans="1:45" ht="13.5" customHeight="1" x14ac:dyDescent="0.25">
      <c r="A2" s="1039" t="s">
        <v>97</v>
      </c>
      <c r="B2" s="1002"/>
      <c r="C2" s="1002"/>
      <c r="D2" s="1002"/>
      <c r="E2" s="1002"/>
      <c r="F2" s="1003"/>
      <c r="G2" s="1001" t="s">
        <v>98</v>
      </c>
      <c r="H2" s="1002"/>
      <c r="I2" s="1002"/>
      <c r="J2" s="1002"/>
      <c r="K2" s="1002"/>
      <c r="L2" s="1003"/>
      <c r="M2" s="1001" t="s">
        <v>99</v>
      </c>
      <c r="N2" s="1002"/>
      <c r="O2" s="1002"/>
      <c r="P2" s="1002"/>
      <c r="Q2" s="1002"/>
      <c r="R2" s="1003"/>
      <c r="S2" s="1001" t="s">
        <v>100</v>
      </c>
      <c r="T2" s="1002"/>
      <c r="U2" s="1002"/>
      <c r="V2" s="1002"/>
      <c r="W2" s="1002"/>
      <c r="X2" s="1003"/>
      <c r="Y2" s="1001" t="s">
        <v>101</v>
      </c>
      <c r="Z2" s="1002"/>
      <c r="AA2" s="1002"/>
      <c r="AB2" s="1002"/>
      <c r="AC2" s="1002"/>
      <c r="AD2" s="1003"/>
      <c r="AE2" s="1001" t="s">
        <v>102</v>
      </c>
      <c r="AF2" s="1002"/>
      <c r="AG2" s="1002"/>
      <c r="AH2" s="1002"/>
      <c r="AI2" s="1002"/>
      <c r="AJ2" s="1003"/>
      <c r="AK2" s="1001" t="s">
        <v>103</v>
      </c>
      <c r="AL2" s="1002"/>
      <c r="AM2" s="1002"/>
      <c r="AN2" s="1002"/>
      <c r="AO2" s="1002"/>
      <c r="AP2" s="1020"/>
      <c r="AQ2" s="1033" t="s">
        <v>95</v>
      </c>
      <c r="AR2" s="1034"/>
      <c r="AS2" s="1035"/>
    </row>
    <row r="3" spans="1:45" ht="26.25" customHeight="1" thickBot="1" x14ac:dyDescent="0.3">
      <c r="A3" s="625" t="s">
        <v>32</v>
      </c>
      <c r="B3" s="18" t="s">
        <v>14</v>
      </c>
      <c r="C3" s="18" t="s">
        <v>16</v>
      </c>
      <c r="D3" s="626" t="s">
        <v>15</v>
      </c>
      <c r="E3" s="627" t="s">
        <v>48</v>
      </c>
      <c r="F3" s="628" t="s">
        <v>42</v>
      </c>
      <c r="G3" s="91" t="s">
        <v>32</v>
      </c>
      <c r="H3" s="18" t="s">
        <v>14</v>
      </c>
      <c r="I3" s="18" t="s">
        <v>16</v>
      </c>
      <c r="J3" s="626" t="s">
        <v>15</v>
      </c>
      <c r="K3" s="627" t="s">
        <v>49</v>
      </c>
      <c r="L3" s="628" t="s">
        <v>42</v>
      </c>
      <c r="M3" s="91" t="s">
        <v>32</v>
      </c>
      <c r="N3" s="18" t="s">
        <v>14</v>
      </c>
      <c r="O3" s="18" t="s">
        <v>16</v>
      </c>
      <c r="P3" s="629" t="s">
        <v>15</v>
      </c>
      <c r="Q3" s="630" t="s">
        <v>49</v>
      </c>
      <c r="R3" s="628"/>
      <c r="S3" s="91" t="s">
        <v>32</v>
      </c>
      <c r="T3" s="18" t="s">
        <v>14</v>
      </c>
      <c r="U3" s="18" t="s">
        <v>16</v>
      </c>
      <c r="V3" s="626" t="s">
        <v>15</v>
      </c>
      <c r="W3" s="627" t="s">
        <v>49</v>
      </c>
      <c r="X3" s="628" t="s">
        <v>42</v>
      </c>
      <c r="Y3" s="91" t="s">
        <v>32</v>
      </c>
      <c r="Z3" s="18" t="s">
        <v>14</v>
      </c>
      <c r="AA3" s="18" t="s">
        <v>16</v>
      </c>
      <c r="AB3" s="626" t="s">
        <v>15</v>
      </c>
      <c r="AC3" s="627" t="s">
        <v>49</v>
      </c>
      <c r="AD3" s="628" t="s">
        <v>42</v>
      </c>
      <c r="AE3" s="91" t="s">
        <v>32</v>
      </c>
      <c r="AF3" s="18" t="s">
        <v>14</v>
      </c>
      <c r="AG3" s="18" t="s">
        <v>16</v>
      </c>
      <c r="AH3" s="626" t="s">
        <v>15</v>
      </c>
      <c r="AI3" s="627" t="s">
        <v>49</v>
      </c>
      <c r="AJ3" s="631" t="s">
        <v>42</v>
      </c>
      <c r="AK3" s="91" t="s">
        <v>32</v>
      </c>
      <c r="AL3" s="18" t="s">
        <v>14</v>
      </c>
      <c r="AM3" s="18" t="s">
        <v>16</v>
      </c>
      <c r="AN3" s="626" t="s">
        <v>15</v>
      </c>
      <c r="AO3" s="627" t="s">
        <v>49</v>
      </c>
      <c r="AP3" s="632" t="s">
        <v>42</v>
      </c>
      <c r="AQ3" s="633" t="s">
        <v>96</v>
      </c>
      <c r="AR3" s="634" t="s">
        <v>45</v>
      </c>
      <c r="AS3" s="981" t="s">
        <v>157</v>
      </c>
    </row>
    <row r="4" spans="1:45" x14ac:dyDescent="0.25">
      <c r="A4" s="635" t="s">
        <v>105</v>
      </c>
      <c r="B4" s="19"/>
      <c r="C4" s="19"/>
      <c r="D4" s="636"/>
      <c r="E4" s="636"/>
      <c r="F4" s="637"/>
      <c r="G4" s="92"/>
      <c r="H4" s="19"/>
      <c r="I4" s="19"/>
      <c r="J4" s="636"/>
      <c r="K4" s="636"/>
      <c r="L4" s="637"/>
      <c r="M4" s="92"/>
      <c r="N4" s="19"/>
      <c r="O4" s="19"/>
      <c r="P4" s="636"/>
      <c r="Q4" s="636"/>
      <c r="R4" s="637"/>
      <c r="S4" s="92"/>
      <c r="T4" s="19"/>
      <c r="U4" s="19"/>
      <c r="V4" s="636"/>
      <c r="W4" s="636"/>
      <c r="X4" s="637"/>
      <c r="Y4" s="48"/>
      <c r="Z4" s="19"/>
      <c r="AA4" s="19"/>
      <c r="AB4" s="636"/>
      <c r="AC4" s="636"/>
      <c r="AD4" s="637"/>
      <c r="AE4" s="48"/>
      <c r="AF4" s="19"/>
      <c r="AG4" s="19"/>
      <c r="AH4" s="636"/>
      <c r="AI4" s="636"/>
      <c r="AJ4" s="638"/>
      <c r="AK4" s="92"/>
      <c r="AL4" s="19"/>
      <c r="AM4" s="19"/>
      <c r="AN4" s="636"/>
      <c r="AO4" s="636"/>
      <c r="AP4" s="639"/>
      <c r="AQ4" s="640"/>
      <c r="AR4" s="641"/>
      <c r="AS4" s="642"/>
    </row>
    <row r="5" spans="1:45" x14ac:dyDescent="0.25">
      <c r="A5" s="495" t="s">
        <v>83</v>
      </c>
      <c r="B5" s="37">
        <f>IF(F5&gt;0,2,0)</f>
        <v>0</v>
      </c>
      <c r="C5" s="37">
        <f>IF(F5&gt;0,1,0)</f>
        <v>0</v>
      </c>
      <c r="D5" s="410">
        <f>IF(F5&gt;=60,1,0)</f>
        <v>0</v>
      </c>
      <c r="E5" s="410">
        <f>IF(F5&gt;=90,4,(IF(F5&gt;=80,3,(IF(F5&gt;=70,2,(IF(F5&gt;=60,1,0)))))))</f>
        <v>0</v>
      </c>
      <c r="F5" s="643">
        <f>成績入力!G40</f>
        <v>0</v>
      </c>
      <c r="G5" s="411" t="s">
        <v>6</v>
      </c>
      <c r="H5" s="37">
        <f>IF(L5&gt;0,2,0)</f>
        <v>0</v>
      </c>
      <c r="I5" s="37">
        <f>IF(L5&gt;0,1,0)</f>
        <v>0</v>
      </c>
      <c r="J5" s="410">
        <f>IF(L5&gt;=60,1,0)</f>
        <v>0</v>
      </c>
      <c r="K5" s="410">
        <f>IF(L5&gt;=90,4,(IF(L5&gt;=80,3,(IF(L5&gt;=70,2,(IF(L5&gt;=60,1,0)))))))</f>
        <v>0</v>
      </c>
      <c r="L5" s="644">
        <f>成績入力!M31</f>
        <v>0</v>
      </c>
      <c r="M5" s="425" t="s">
        <v>68</v>
      </c>
      <c r="N5" s="16">
        <f>IF(R5&gt;0,2,0)</f>
        <v>0</v>
      </c>
      <c r="O5" s="16">
        <f>IF(R5&gt;0,2,0)</f>
        <v>0</v>
      </c>
      <c r="P5" s="177">
        <f>IF(R5&gt;=60,1,0)</f>
        <v>0</v>
      </c>
      <c r="Q5" s="177">
        <f>IF(R5&gt;=90,4,(IF(R5&gt;=80,3,(IF(R5&gt;=70,2,(IF(R5&gt;=60,1,0)))))))</f>
        <v>0</v>
      </c>
      <c r="R5" s="645">
        <f>成績入力!S31</f>
        <v>0</v>
      </c>
      <c r="S5" s="448" t="s">
        <v>69</v>
      </c>
      <c r="T5" s="37">
        <f t="shared" ref="T5:T11" si="0">IF(X5&gt;0,2,0)</f>
        <v>0</v>
      </c>
      <c r="U5" s="37">
        <f>IF(X5&gt;0,2,0)</f>
        <v>0</v>
      </c>
      <c r="V5" s="410">
        <f>IF(X5&gt;=60,1,0)</f>
        <v>0</v>
      </c>
      <c r="W5" s="410">
        <f>IF(X5&gt;=90,4,(IF(X5&gt;=80,3,(IF(X5&gt;=70,2,(IF(X5&gt;=60,1,0)))))))</f>
        <v>0</v>
      </c>
      <c r="X5" s="646">
        <f>成績入力!Y31</f>
        <v>0</v>
      </c>
      <c r="Y5" s="23"/>
      <c r="Z5" s="388"/>
      <c r="AA5" s="388"/>
      <c r="AB5" s="389"/>
      <c r="AC5" s="389"/>
      <c r="AD5" s="647"/>
      <c r="AE5" s="23"/>
      <c r="AF5" s="388"/>
      <c r="AG5" s="388"/>
      <c r="AH5" s="389"/>
      <c r="AI5" s="389"/>
      <c r="AJ5" s="647"/>
      <c r="AK5" s="271"/>
      <c r="AL5" s="265"/>
      <c r="AM5" s="265"/>
      <c r="AN5" s="413"/>
      <c r="AO5" s="413"/>
      <c r="AP5" s="648"/>
      <c r="AQ5" s="649">
        <f>(D5+J5+P5+V6+AB6+P7+V8+AB8+AH8+AN8+AB9+AH9+V5+V7+V9)/15</f>
        <v>0</v>
      </c>
      <c r="AR5" s="650" t="e">
        <f>(D5*F5+J5*L5+P5*R5+V6*X6+AB6*AD6+P7*R7+V8*X8+AB8*AD8+AH8*AJ8+AN8*AP8+AB9*AD9+AH9*AJ9+V5*X5+V7*X7+V9*X9)/(D5+J5+P5+V6+AB6+P7+V8+AB8+AH8+AN8+AB9+AH9+V5+V7+V9)</f>
        <v>#DIV/0!</v>
      </c>
      <c r="AS5" s="651" t="e">
        <f>(B5*E5+H5*K5+N5*Q5+T6*W6+Z6*AC6+N7*Q7+T8*W8+Z8*AC8+AF8*AI8+AL8*AO8+Z9*AC9+AF9*AI9+T5*W5+T7*W7+T9*W9)/(B5+H5+N5+T6+Z6+N7+T8+Z8+AF8+AL8+Z9+AF9+T5+T7+T9)</f>
        <v>#DIV/0!</v>
      </c>
    </row>
    <row r="6" spans="1:45" s="386" customFormat="1" x14ac:dyDescent="0.25">
      <c r="A6" s="494"/>
      <c r="B6" s="388"/>
      <c r="C6" s="388"/>
      <c r="D6" s="389"/>
      <c r="E6" s="389"/>
      <c r="F6" s="652"/>
      <c r="G6" s="390"/>
      <c r="H6" s="388"/>
      <c r="I6" s="388"/>
      <c r="J6" s="389"/>
      <c r="K6" s="389"/>
      <c r="L6" s="647"/>
      <c r="M6" s="416"/>
      <c r="N6" s="388"/>
      <c r="O6" s="388"/>
      <c r="P6" s="389"/>
      <c r="Q6" s="389"/>
      <c r="R6" s="647"/>
      <c r="S6" s="434" t="s">
        <v>84</v>
      </c>
      <c r="T6" s="16">
        <f t="shared" si="0"/>
        <v>0</v>
      </c>
      <c r="U6" s="16">
        <f>IF(X6&gt;0,1,0)</f>
        <v>0</v>
      </c>
      <c r="V6" s="177">
        <f>IF(X6&gt;=60,1,0)</f>
        <v>0</v>
      </c>
      <c r="W6" s="177">
        <f>IF(X6&gt;=90,4,(IF(X6&gt;=80,3,(IF(X6&gt;=70,2,(IF(X6&gt;=60,1,0)))))))</f>
        <v>0</v>
      </c>
      <c r="X6" s="63">
        <f>成績入力!Y40</f>
        <v>0</v>
      </c>
      <c r="Y6" s="77" t="s">
        <v>9</v>
      </c>
      <c r="Z6" s="16">
        <f>IF(AD6&gt;0,2,0)</f>
        <v>0</v>
      </c>
      <c r="AA6" s="16">
        <f>IF(AD6&gt;0,1,0)</f>
        <v>0</v>
      </c>
      <c r="AB6" s="177">
        <f t="shared" ref="AB6:AB10" si="1">IF(AD6&gt;=60,1,0)</f>
        <v>0</v>
      </c>
      <c r="AC6" s="177">
        <f t="shared" ref="AC6:AC10" si="2">IF(AD6&gt;=90,4,(IF(AD6&gt;=80,3,(IF(AD6&gt;=70,2,(IF(AD6&gt;=60,1,0)))))))</f>
        <v>0</v>
      </c>
      <c r="AD6" s="645">
        <f>成績入力!AE29</f>
        <v>0</v>
      </c>
      <c r="AE6" s="23"/>
      <c r="AF6" s="388"/>
      <c r="AG6" s="388"/>
      <c r="AH6" s="389"/>
      <c r="AI6" s="389"/>
      <c r="AJ6" s="647"/>
      <c r="AK6" s="653"/>
      <c r="AL6" s="388"/>
      <c r="AM6" s="388"/>
      <c r="AN6" s="389"/>
      <c r="AO6" s="389"/>
      <c r="AP6" s="654"/>
      <c r="AQ6" s="655"/>
      <c r="AR6" s="656"/>
      <c r="AS6" s="657"/>
    </row>
    <row r="7" spans="1:45" s="386" customFormat="1" x14ac:dyDescent="0.25">
      <c r="A7" s="494"/>
      <c r="B7" s="388"/>
      <c r="C7" s="388"/>
      <c r="D7" s="389"/>
      <c r="E7" s="389"/>
      <c r="F7" s="652"/>
      <c r="G7" s="390"/>
      <c r="H7" s="388"/>
      <c r="I7" s="388"/>
      <c r="J7" s="389"/>
      <c r="K7" s="389"/>
      <c r="L7" s="647"/>
      <c r="M7" s="450" t="s">
        <v>62</v>
      </c>
      <c r="N7" s="16">
        <f>IF(R7&gt;0,2,0)</f>
        <v>0</v>
      </c>
      <c r="O7" s="16">
        <f>IF(R7&gt;0,1,0)</f>
        <v>0</v>
      </c>
      <c r="P7" s="177">
        <f>IF(R7&gt;=60,1,0)</f>
        <v>0</v>
      </c>
      <c r="Q7" s="177">
        <f>IF(R7&gt;=90,4,(IF(R7&gt;=80,3,(IF(R7&gt;=70,2,(IF(R7&gt;=60,1,0)))))))</f>
        <v>0</v>
      </c>
      <c r="R7" s="645">
        <f>成績入力!S28</f>
        <v>0</v>
      </c>
      <c r="S7" s="434" t="s">
        <v>63</v>
      </c>
      <c r="T7" s="16">
        <f t="shared" si="0"/>
        <v>0</v>
      </c>
      <c r="U7" s="16">
        <f>IF(X7&gt;0,1,0)</f>
        <v>0</v>
      </c>
      <c r="V7" s="177">
        <f>IF(X7&gt;=60,1,0)</f>
        <v>0</v>
      </c>
      <c r="W7" s="177">
        <f>IF(X7&gt;=90,4,(IF(X7&gt;=80,3,(IF(X7&gt;=70,2,(IF(X7&gt;=60,1,0)))))))</f>
        <v>0</v>
      </c>
      <c r="X7" s="63">
        <f>成績入力!Y28</f>
        <v>0</v>
      </c>
      <c r="Y7" s="25"/>
      <c r="Z7" s="16"/>
      <c r="AA7" s="16"/>
      <c r="AB7" s="177"/>
      <c r="AC7" s="177"/>
      <c r="AD7" s="645"/>
      <c r="AE7" s="23"/>
      <c r="AF7" s="388"/>
      <c r="AG7" s="388"/>
      <c r="AH7" s="389"/>
      <c r="AI7" s="389"/>
      <c r="AJ7" s="647"/>
      <c r="AK7" s="653"/>
      <c r="AL7" s="388"/>
      <c r="AM7" s="388"/>
      <c r="AN7" s="389"/>
      <c r="AO7" s="389"/>
      <c r="AP7" s="654"/>
      <c r="AQ7" s="658"/>
      <c r="AR7" s="659"/>
      <c r="AS7" s="660"/>
    </row>
    <row r="8" spans="1:45" x14ac:dyDescent="0.25">
      <c r="A8" s="381"/>
      <c r="B8" s="388"/>
      <c r="C8" s="388"/>
      <c r="D8" s="389"/>
      <c r="E8" s="389"/>
      <c r="F8" s="652"/>
      <c r="G8" s="388"/>
      <c r="H8" s="388"/>
      <c r="I8" s="388"/>
      <c r="J8" s="389"/>
      <c r="K8" s="389"/>
      <c r="L8" s="647"/>
      <c r="M8" s="23"/>
      <c r="N8" s="388"/>
      <c r="O8" s="388"/>
      <c r="P8" s="389"/>
      <c r="Q8" s="389"/>
      <c r="R8" s="647"/>
      <c r="S8" s="427" t="s">
        <v>37</v>
      </c>
      <c r="T8" s="16">
        <f t="shared" si="0"/>
        <v>0</v>
      </c>
      <c r="U8" s="16">
        <f>IF(X8&gt;0,2,0)</f>
        <v>0</v>
      </c>
      <c r="V8" s="177">
        <f>IF(X8&gt;=60,1,0)</f>
        <v>0</v>
      </c>
      <c r="W8" s="177">
        <f>IF(X8&gt;=90,4,(IF(X8&gt;=80,3,(IF(X8&gt;=70,2,(IF(X8&gt;=60,1,0)))))))</f>
        <v>0</v>
      </c>
      <c r="X8" s="63">
        <f>成績入力!Y26</f>
        <v>0</v>
      </c>
      <c r="Y8" s="444" t="s">
        <v>39</v>
      </c>
      <c r="Z8" s="16">
        <f>IF(AD8&gt;0,4,0)</f>
        <v>0</v>
      </c>
      <c r="AA8" s="16">
        <f>IF(AD8&gt;0,3,0)</f>
        <v>0</v>
      </c>
      <c r="AB8" s="177">
        <f t="shared" si="1"/>
        <v>0</v>
      </c>
      <c r="AC8" s="177">
        <f t="shared" si="2"/>
        <v>0</v>
      </c>
      <c r="AD8" s="645">
        <f>成績入力!AE26</f>
        <v>0</v>
      </c>
      <c r="AE8" s="444" t="s">
        <v>40</v>
      </c>
      <c r="AF8" s="16">
        <f>IF(AJ8&gt;0,4,0)</f>
        <v>0</v>
      </c>
      <c r="AG8" s="16">
        <f>IF(AJ8&gt;0,3,0)</f>
        <v>0</v>
      </c>
      <c r="AH8" s="177">
        <f>IF(AJ8&gt;=60,1,0)</f>
        <v>0</v>
      </c>
      <c r="AI8" s="177">
        <f>IF(AJ8&gt;=90,4,(IF(AJ8&gt;=80,3,(IF(AJ8&gt;=70,2,(IF(AJ8&gt;=60,1,0)))))))</f>
        <v>0</v>
      </c>
      <c r="AJ8" s="645">
        <f>成績入力!AK26</f>
        <v>0</v>
      </c>
      <c r="AK8" s="427" t="s">
        <v>13</v>
      </c>
      <c r="AL8" s="16">
        <f>IF(AP8&gt;0,6,0)</f>
        <v>0</v>
      </c>
      <c r="AM8" s="16">
        <f>IF(AP8&gt;0,4,0)</f>
        <v>0</v>
      </c>
      <c r="AN8" s="177">
        <f>IF(AP8&gt;=60,1,0)</f>
        <v>0</v>
      </c>
      <c r="AO8" s="177">
        <f>IF(AP8&gt;=90,4,(IF(AP8&gt;=80,3,(IF(AP8&gt;=70,2,(IF(AP8&gt;=60,1,0)))))))</f>
        <v>0</v>
      </c>
      <c r="AP8" s="661">
        <f>成績入力!AQ42</f>
        <v>0</v>
      </c>
      <c r="AQ8" s="662"/>
      <c r="AR8" s="663"/>
      <c r="AS8" s="664"/>
    </row>
    <row r="9" spans="1:45" ht="13.15" thickBot="1" x14ac:dyDescent="0.3">
      <c r="A9" s="238"/>
      <c r="B9" s="228"/>
      <c r="C9" s="228"/>
      <c r="D9" s="364"/>
      <c r="E9" s="364"/>
      <c r="F9" s="665"/>
      <c r="G9" s="228"/>
      <c r="H9" s="228"/>
      <c r="I9" s="228"/>
      <c r="J9" s="364"/>
      <c r="K9" s="364"/>
      <c r="L9" s="666"/>
      <c r="M9" s="667"/>
      <c r="N9" s="474"/>
      <c r="O9" s="474"/>
      <c r="P9" s="475"/>
      <c r="Q9" s="475"/>
      <c r="R9" s="668"/>
      <c r="S9" s="25" t="s">
        <v>11</v>
      </c>
      <c r="T9" s="16">
        <f t="shared" si="0"/>
        <v>0</v>
      </c>
      <c r="U9" s="16">
        <f>IF(X9&gt;0,1,0)</f>
        <v>0</v>
      </c>
      <c r="V9" s="177">
        <f t="shared" ref="V9" si="3">IF(X9&gt;=60,1,0)</f>
        <v>0</v>
      </c>
      <c r="W9" s="177">
        <f t="shared" ref="W9" si="4">IF(X9&gt;=90,4,(IF(X9&gt;=80,3,(IF(X9&gt;=70,2,(IF(X9&gt;=60,1,0)))))))</f>
        <v>0</v>
      </c>
      <c r="X9" s="645">
        <f>成績入力!Y30</f>
        <v>0</v>
      </c>
      <c r="Y9" s="445" t="s">
        <v>53</v>
      </c>
      <c r="Z9" s="446">
        <f>IF(AD9&gt;0,1,0)</f>
        <v>0</v>
      </c>
      <c r="AA9" s="446">
        <f>IF(AD9&gt;0,1,0)</f>
        <v>0</v>
      </c>
      <c r="AB9" s="447">
        <f t="shared" si="1"/>
        <v>0</v>
      </c>
      <c r="AC9" s="447">
        <f t="shared" si="2"/>
        <v>0</v>
      </c>
      <c r="AD9" s="669">
        <f>成績入力!AE27</f>
        <v>0</v>
      </c>
      <c r="AE9" s="445" t="s">
        <v>54</v>
      </c>
      <c r="AF9" s="446">
        <f>IF(AJ9&gt;0,1,0)</f>
        <v>0</v>
      </c>
      <c r="AG9" s="446">
        <f>IF(AJ9&gt;0,1,0)</f>
        <v>0</v>
      </c>
      <c r="AH9" s="447">
        <f>IF(AJ9&gt;=60,1,0)</f>
        <v>0</v>
      </c>
      <c r="AI9" s="447">
        <f>IF(AJ9&gt;=90,4,(IF(AJ9&gt;=80,3,(IF(AJ9&gt;=70,2,(IF(AJ9&gt;=60,1,0)))))))</f>
        <v>0</v>
      </c>
      <c r="AJ9" s="669">
        <f>成績入力!AK27</f>
        <v>0</v>
      </c>
      <c r="AK9" s="277"/>
      <c r="AL9" s="40"/>
      <c r="AM9" s="59"/>
      <c r="AN9" s="391"/>
      <c r="AO9" s="391"/>
      <c r="AP9" s="670"/>
      <c r="AQ9" s="662"/>
      <c r="AR9" s="663"/>
      <c r="AS9" s="664"/>
    </row>
    <row r="10" spans="1:45" ht="13.15" thickTop="1" x14ac:dyDescent="0.25">
      <c r="A10" s="1027" t="s">
        <v>26</v>
      </c>
      <c r="B10" s="1028"/>
      <c r="C10" s="1028"/>
      <c r="D10" s="1028"/>
      <c r="E10" s="1028"/>
      <c r="F10" s="1028"/>
      <c r="G10" s="1029"/>
      <c r="H10" s="392">
        <f>成績入力!AU13</f>
        <v>0</v>
      </c>
      <c r="I10" s="392"/>
      <c r="J10" s="393">
        <f>成績入力!AR13</f>
        <v>0</v>
      </c>
      <c r="K10" s="483">
        <f>成績入力!AV13</f>
        <v>0</v>
      </c>
      <c r="L10" s="671">
        <f>成績入力!AS13</f>
        <v>0</v>
      </c>
      <c r="M10" s="394"/>
      <c r="N10" s="395"/>
      <c r="O10" s="395"/>
      <c r="P10" s="396"/>
      <c r="Q10" s="396"/>
      <c r="R10" s="672"/>
      <c r="S10" s="397" t="s">
        <v>12</v>
      </c>
      <c r="T10" s="395">
        <f t="shared" si="0"/>
        <v>0</v>
      </c>
      <c r="U10" s="395">
        <f>IF(X10&gt;0,1,0)</f>
        <v>0</v>
      </c>
      <c r="V10" s="396">
        <f>IF(X10&gt;=60,1,0)</f>
        <v>0</v>
      </c>
      <c r="W10" s="396">
        <f>IF(X10&gt;=90,4,(IF(X10&gt;=80,3,(IF(X10&gt;=70,2,(IF(X10&gt;=60,1,0)))))))</f>
        <v>0</v>
      </c>
      <c r="X10" s="672">
        <f>成績入力!Y38</f>
        <v>0</v>
      </c>
      <c r="Y10" s="398" t="s">
        <v>22</v>
      </c>
      <c r="Z10" s="395">
        <f>IF(AD10&gt;0,2,0)</f>
        <v>0</v>
      </c>
      <c r="AA10" s="395">
        <f>IF(AD10&gt;0,1,0)</f>
        <v>0</v>
      </c>
      <c r="AB10" s="396">
        <f t="shared" si="1"/>
        <v>0</v>
      </c>
      <c r="AC10" s="396">
        <f t="shared" si="2"/>
        <v>0</v>
      </c>
      <c r="AD10" s="672">
        <f>成績入力!AE38</f>
        <v>0</v>
      </c>
      <c r="AE10" s="673"/>
      <c r="AF10" s="395"/>
      <c r="AG10" s="395"/>
      <c r="AH10" s="396"/>
      <c r="AI10" s="396"/>
      <c r="AJ10" s="672"/>
      <c r="AK10" s="674"/>
      <c r="AL10" s="395"/>
      <c r="AM10" s="395"/>
      <c r="AN10" s="396"/>
      <c r="AO10" s="396"/>
      <c r="AP10" s="675"/>
      <c r="AQ10" s="676"/>
      <c r="AR10" s="677" t="e">
        <f>(L10+L11+V10*X10+AB10*AD10+P11*R11+V11*X11+AH11*AJ11)/(J10+J11+V10+AB10+P11+V11+AH11)</f>
        <v>#DIV/0!</v>
      </c>
      <c r="AS10" s="678" t="e">
        <f>(K10+K11+T10*W10+Z10*AC10+N11*Q11+T11*W11+AF11*AI11)/(H10+H11+T10+Z10+N11+T11+AF11)</f>
        <v>#DIV/0!</v>
      </c>
    </row>
    <row r="11" spans="1:45" ht="13.15" thickBot="1" x14ac:dyDescent="0.3">
      <c r="A11" s="1036" t="s">
        <v>91</v>
      </c>
      <c r="B11" s="1037"/>
      <c r="C11" s="1037"/>
      <c r="D11" s="1037"/>
      <c r="E11" s="1037"/>
      <c r="F11" s="1037"/>
      <c r="G11" s="1038"/>
      <c r="H11" s="184">
        <f>成績入力!AU19</f>
        <v>0</v>
      </c>
      <c r="I11" s="184"/>
      <c r="J11" s="211">
        <f>成績入力!AR19</f>
        <v>0</v>
      </c>
      <c r="K11" s="56">
        <f>成績入力!AV19</f>
        <v>0</v>
      </c>
      <c r="L11" s="679">
        <f>成績入力!AS19</f>
        <v>0</v>
      </c>
      <c r="M11" s="291" t="s">
        <v>82</v>
      </c>
      <c r="N11" s="282">
        <f>IF(R11&gt;0,2,0)</f>
        <v>0</v>
      </c>
      <c r="O11" s="282">
        <f>IF(R11&gt;0,2,0)</f>
        <v>0</v>
      </c>
      <c r="P11" s="283">
        <f>IF(R11&gt;=60,1,0)</f>
        <v>0</v>
      </c>
      <c r="Q11" s="283">
        <f>IF(R11&gt;=90,4,(IF(R11&gt;=80,3,(IF(R11&gt;=70,2,(IF(R11&gt;=60,1,0)))))))</f>
        <v>0</v>
      </c>
      <c r="R11" s="680">
        <f>成績入力!S39</f>
        <v>0</v>
      </c>
      <c r="S11" s="280" t="s">
        <v>50</v>
      </c>
      <c r="T11" s="282">
        <f t="shared" si="0"/>
        <v>0</v>
      </c>
      <c r="U11" s="282">
        <f>IF(X11&gt;0,1,0)</f>
        <v>0</v>
      </c>
      <c r="V11" s="283">
        <f>IF(X11&gt;=60,1,0)</f>
        <v>0</v>
      </c>
      <c r="W11" s="283">
        <f>IF(X11&gt;=90,4,(IF(X11&gt;=80,3,(IF(X11&gt;=70,2,(IF(X11&gt;=60,1,0)))))))</f>
        <v>0</v>
      </c>
      <c r="X11" s="680">
        <f>成績入力!Y39</f>
        <v>0</v>
      </c>
      <c r="Y11" s="277"/>
      <c r="Z11" s="228"/>
      <c r="AA11" s="228"/>
      <c r="AB11" s="229"/>
      <c r="AC11" s="229"/>
      <c r="AD11" s="681"/>
      <c r="AE11" s="281" t="s">
        <v>24</v>
      </c>
      <c r="AF11" s="282">
        <f>IF(AJ11&gt;0,2,0)</f>
        <v>0</v>
      </c>
      <c r="AG11" s="282">
        <f>IF(AJ11&gt;0,2,0)</f>
        <v>0</v>
      </c>
      <c r="AH11" s="283">
        <f>IF(AJ11&gt;=60,1,0)</f>
        <v>0</v>
      </c>
      <c r="AI11" s="283">
        <f>IF(AJ11&gt;=90,4,(IF(AJ11&gt;=80,3,(IF(AJ11&gt;=70,2,(IF(AJ11&gt;=60,1,0)))))))</f>
        <v>0</v>
      </c>
      <c r="AJ11" s="680">
        <f>成績入力!AK39</f>
        <v>0</v>
      </c>
      <c r="AK11" s="277"/>
      <c r="AL11" s="228"/>
      <c r="AM11" s="228"/>
      <c r="AN11" s="229"/>
      <c r="AO11" s="229"/>
      <c r="AP11" s="681"/>
      <c r="AQ11" s="662"/>
      <c r="AR11" s="663"/>
      <c r="AS11" s="664"/>
    </row>
    <row r="12" spans="1:45" ht="8.25" customHeight="1" thickBot="1" x14ac:dyDescent="0.3">
      <c r="A12" s="682"/>
      <c r="B12" s="683"/>
      <c r="C12" s="683"/>
      <c r="D12" s="683"/>
      <c r="E12" s="683"/>
      <c r="F12" s="683"/>
      <c r="G12" s="683"/>
      <c r="H12" s="616"/>
      <c r="I12" s="616"/>
      <c r="J12" s="617"/>
      <c r="K12" s="617"/>
      <c r="L12" s="684"/>
      <c r="M12" s="618"/>
      <c r="N12" s="616"/>
      <c r="O12" s="616"/>
      <c r="P12" s="617"/>
      <c r="Q12" s="617"/>
      <c r="R12" s="684"/>
      <c r="S12" s="618"/>
      <c r="T12" s="616"/>
      <c r="U12" s="616"/>
      <c r="V12" s="617"/>
      <c r="W12" s="617"/>
      <c r="X12" s="684"/>
      <c r="Y12" s="619"/>
      <c r="Z12" s="616"/>
      <c r="AA12" s="616"/>
      <c r="AB12" s="617"/>
      <c r="AC12" s="617"/>
      <c r="AD12" s="684"/>
      <c r="AE12" s="616"/>
      <c r="AF12" s="616"/>
      <c r="AG12" s="616"/>
      <c r="AH12" s="617"/>
      <c r="AI12" s="617"/>
      <c r="AJ12" s="684"/>
      <c r="AK12" s="616"/>
      <c r="AL12" s="616"/>
      <c r="AM12" s="616"/>
      <c r="AN12" s="617"/>
      <c r="AO12" s="617"/>
      <c r="AP12" s="684"/>
      <c r="AQ12" s="685"/>
      <c r="AR12" s="686"/>
      <c r="AS12" s="687"/>
    </row>
    <row r="13" spans="1:45" x14ac:dyDescent="0.25">
      <c r="A13" s="688" t="s">
        <v>104</v>
      </c>
      <c r="B13" s="689"/>
      <c r="C13" s="19"/>
      <c r="D13" s="636"/>
      <c r="E13" s="636"/>
      <c r="F13" s="637"/>
      <c r="G13" s="92"/>
      <c r="H13" s="19"/>
      <c r="I13" s="19"/>
      <c r="J13" s="636"/>
      <c r="K13" s="636"/>
      <c r="L13" s="637"/>
      <c r="M13" s="92"/>
      <c r="N13" s="19"/>
      <c r="O13" s="19"/>
      <c r="P13" s="636"/>
      <c r="Q13" s="636"/>
      <c r="R13" s="637"/>
      <c r="S13" s="92"/>
      <c r="T13" s="19"/>
      <c r="U13" s="19"/>
      <c r="V13" s="636"/>
      <c r="W13" s="636"/>
      <c r="X13" s="637"/>
      <c r="Y13" s="48"/>
      <c r="Z13" s="19"/>
      <c r="AA13" s="19"/>
      <c r="AB13" s="636"/>
      <c r="AC13" s="636"/>
      <c r="AD13" s="49"/>
      <c r="AE13" s="48"/>
      <c r="AF13" s="19"/>
      <c r="AG13" s="19"/>
      <c r="AH13" s="636"/>
      <c r="AI13" s="636"/>
      <c r="AJ13" s="638"/>
      <c r="AK13" s="92"/>
      <c r="AL13" s="19"/>
      <c r="AM13" s="19"/>
      <c r="AN13" s="636"/>
      <c r="AO13" s="636"/>
      <c r="AP13" s="639"/>
      <c r="AQ13" s="640"/>
      <c r="AR13" s="641"/>
      <c r="AS13" s="642"/>
    </row>
    <row r="14" spans="1:45" x14ac:dyDescent="0.25">
      <c r="A14" s="496" t="s">
        <v>10</v>
      </c>
      <c r="B14" s="40">
        <f>IF(F14&gt;0,2,0)</f>
        <v>0</v>
      </c>
      <c r="C14" s="117">
        <f>IF(F14&gt;0,1,0)</f>
        <v>0</v>
      </c>
      <c r="D14" s="64">
        <f>IF(F14&gt;=60,1,0)</f>
        <v>0</v>
      </c>
      <c r="E14" s="64">
        <f>IF(F14&gt;=90,4,(IF(F14&gt;=80,3,(IF(F14&gt;=70,2,(IF(F14&gt;=60,1,0)))))))</f>
        <v>0</v>
      </c>
      <c r="F14" s="690">
        <f>成績入力!G37</f>
        <v>0</v>
      </c>
      <c r="G14" s="194" t="s">
        <v>38</v>
      </c>
      <c r="H14" s="117">
        <f>IF(L14&gt;0,2,0)</f>
        <v>0</v>
      </c>
      <c r="I14" s="117">
        <f>IF(L14&gt;0,2,0)</f>
        <v>0</v>
      </c>
      <c r="J14" s="64">
        <f>IF(L14&gt;=60,1,0)</f>
        <v>0</v>
      </c>
      <c r="K14" s="64">
        <f>IF(L14&gt;=90,4,(IF(L14&gt;=80,3,(IF(L14&gt;=70,2,(IF(L14&gt;=60,1,0)))))))</f>
        <v>0</v>
      </c>
      <c r="L14" s="690">
        <f>成績入力!M25</f>
        <v>0</v>
      </c>
      <c r="M14" s="194" t="s">
        <v>64</v>
      </c>
      <c r="N14" s="117">
        <f>IF(R14&gt;0,2,0)</f>
        <v>0</v>
      </c>
      <c r="O14" s="117">
        <f>IF(R14&gt;0,1,0)</f>
        <v>0</v>
      </c>
      <c r="P14" s="64">
        <f>IF(R14&gt;=60,1,0)</f>
        <v>0</v>
      </c>
      <c r="Q14" s="64">
        <f>IF(R14&gt;=90,4,(IF(R14&gt;=80,3,(IF(R14&gt;=70,2,(IF(R14&gt;=60,1,0)))))))</f>
        <v>0</v>
      </c>
      <c r="R14" s="690">
        <f>成績入力!S29</f>
        <v>0</v>
      </c>
      <c r="S14" s="194" t="s">
        <v>65</v>
      </c>
      <c r="T14" s="117">
        <f>IF(X14&gt;0,2,0)</f>
        <v>0</v>
      </c>
      <c r="U14" s="117">
        <f>IF(X14&gt;0,1,0)</f>
        <v>0</v>
      </c>
      <c r="V14" s="64">
        <f>IF(X14&gt;=60,1,0)</f>
        <v>0</v>
      </c>
      <c r="W14" s="64">
        <f>IF(X14&gt;=90,4,(IF(X14&gt;=80,3,(IF(X14&gt;=70,2,(IF(X14&gt;=60,1,0)))))))</f>
        <v>0</v>
      </c>
      <c r="X14" s="690">
        <f>成績入力!Y29</f>
        <v>0</v>
      </c>
      <c r="Y14" s="77" t="s">
        <v>9</v>
      </c>
      <c r="Z14" s="117">
        <f>IF(AD14&gt;0,2,0)</f>
        <v>0</v>
      </c>
      <c r="AA14" s="117">
        <f>IF(AD14&gt;0,1,0)</f>
        <v>0</v>
      </c>
      <c r="AB14" s="64">
        <f>IF(AD14&gt;=60,1,0)</f>
        <v>0</v>
      </c>
      <c r="AC14" s="64">
        <f>IF(AD14&gt;=90,4,(IF(AD14&gt;=80,3,(IF(AD14&gt;=70,2,(IF(AD14&gt;=60,1,0)))))))</f>
        <v>0</v>
      </c>
      <c r="AD14" s="691">
        <f>成績入力!AE29</f>
        <v>0</v>
      </c>
      <c r="AE14" s="692"/>
      <c r="AF14" s="452"/>
      <c r="AG14" s="452"/>
      <c r="AH14" s="469"/>
      <c r="AI14" s="469"/>
      <c r="AJ14" s="693"/>
      <c r="AK14" s="694"/>
      <c r="AL14" s="452"/>
      <c r="AM14" s="452"/>
      <c r="AN14" s="469"/>
      <c r="AO14" s="469"/>
      <c r="AP14" s="695"/>
      <c r="AQ14" s="649">
        <f>(J14+P14+V14+AB14+D16+P16+V17+D14+D15+D17+AB15+P17)/12</f>
        <v>0</v>
      </c>
      <c r="AR14" s="650" t="e">
        <f>(J14*L14+P14*R14+V14*X14+AB14*AD14+D16*F16+P16*R16+V17*X17+D14*F14+D15*F15+D17*F17+AB15*AD15+P17*R17)/(J14+P14+V14+AB14+D16+P16+V17+D14+D15+D17+AB15+P17)</f>
        <v>#DIV/0!</v>
      </c>
      <c r="AS14" s="651" t="e">
        <f>(H14*K14+N14*Q14+T14*W14+Z14*AC14+B16*E16+N16*Q16+T17*W17+B14*E14+B15*E15+B17*E17+Z15*AC15+N17*Q17)/(H14+N14+T14+Z14+B16+N16+T17+B14+B15+B17+Z15+N17)</f>
        <v>#DIV/0!</v>
      </c>
    </row>
    <row r="15" spans="1:45" s="386" customFormat="1" x14ac:dyDescent="0.25">
      <c r="A15" s="497" t="s">
        <v>8</v>
      </c>
      <c r="B15" s="16">
        <f>IF(F15&gt;0,2,0)</f>
        <v>0</v>
      </c>
      <c r="C15" s="16">
        <f>IF(F15&gt;0,1,0)</f>
        <v>0</v>
      </c>
      <c r="D15" s="50">
        <f>IF(F15&gt;=60,1,0)</f>
        <v>0</v>
      </c>
      <c r="E15" s="50">
        <f>IF(F15&gt;=90,4,(IF(F15&gt;=80,3,(IF(F15&gt;=70,2,(IF(F15&gt;=60,1,0)))))))</f>
        <v>0</v>
      </c>
      <c r="F15" s="645">
        <f>成績入力!G24</f>
        <v>0</v>
      </c>
      <c r="G15" s="416"/>
      <c r="H15" s="388"/>
      <c r="I15" s="388"/>
      <c r="J15" s="181"/>
      <c r="K15" s="181"/>
      <c r="L15" s="647"/>
      <c r="M15" s="416"/>
      <c r="N15" s="388"/>
      <c r="O15" s="388"/>
      <c r="P15" s="181"/>
      <c r="Q15" s="181"/>
      <c r="R15" s="647"/>
      <c r="S15" s="417"/>
      <c r="T15" s="388"/>
      <c r="U15" s="388"/>
      <c r="V15" s="389"/>
      <c r="W15" s="181"/>
      <c r="X15" s="647"/>
      <c r="Y15" s="77" t="s">
        <v>61</v>
      </c>
      <c r="Z15" s="16">
        <f>IF(AD15&gt;0,2,0)</f>
        <v>0</v>
      </c>
      <c r="AA15" s="16">
        <f>IF(AD15&gt;0,2,0)</f>
        <v>0</v>
      </c>
      <c r="AB15" s="50">
        <f>IF(AD15&gt;=60,1,0)</f>
        <v>0</v>
      </c>
      <c r="AC15" s="50">
        <f>IF(AD15&gt;=90,4,(IF(AD15&gt;=80,3,(IF(AD15&gt;=70,2,(IF(AD15&gt;=60,1,0)))))))</f>
        <v>0</v>
      </c>
      <c r="AD15" s="63">
        <f>成績入力!AE24</f>
        <v>0</v>
      </c>
      <c r="AE15" s="23"/>
      <c r="AF15" s="388"/>
      <c r="AG15" s="388"/>
      <c r="AH15" s="389"/>
      <c r="AI15" s="389"/>
      <c r="AJ15" s="647"/>
      <c r="AK15" s="653"/>
      <c r="AL15" s="388"/>
      <c r="AM15" s="388"/>
      <c r="AN15" s="389"/>
      <c r="AO15" s="389"/>
      <c r="AP15" s="654"/>
      <c r="AQ15" s="662"/>
      <c r="AR15" s="663"/>
      <c r="AS15" s="664"/>
    </row>
    <row r="16" spans="1:45" s="386" customFormat="1" x14ac:dyDescent="0.25">
      <c r="A16" s="498" t="s">
        <v>34</v>
      </c>
      <c r="B16" s="117">
        <f>IF(F16&gt;0,2,0)</f>
        <v>0</v>
      </c>
      <c r="C16" s="117">
        <f>IF(F16&gt;0,2,0)</f>
        <v>0</v>
      </c>
      <c r="D16" s="64">
        <f>IF(F16&gt;=60,1,0)</f>
        <v>0</v>
      </c>
      <c r="E16" s="64">
        <f>IF(F16&gt;=90,4,(IF(F16&gt;=80,3,(IF(F16&gt;=70,2,(IF(F16&gt;=60,1,0)))))))</f>
        <v>0</v>
      </c>
      <c r="F16" s="690">
        <f>成績入力!G25</f>
        <v>0</v>
      </c>
      <c r="G16" s="412"/>
      <c r="H16" s="265"/>
      <c r="I16" s="265"/>
      <c r="J16" s="413"/>
      <c r="K16" s="413"/>
      <c r="L16" s="696"/>
      <c r="M16" s="193" t="s">
        <v>36</v>
      </c>
      <c r="N16" s="117">
        <f>IF(R16&gt;0,2,0)</f>
        <v>0</v>
      </c>
      <c r="O16" s="117">
        <f>IF(R16&gt;0,2,0)</f>
        <v>0</v>
      </c>
      <c r="P16" s="64">
        <f>IF(R16&gt;=60,1,0)</f>
        <v>0</v>
      </c>
      <c r="Q16" s="64">
        <f>IF(R16&gt;=90,4,(IF(R16&gt;=80,3,(IF(R16&gt;=70,2,(IF(R16&gt;=60,1,0)))))))</f>
        <v>0</v>
      </c>
      <c r="R16" s="690">
        <f>成績入力!S25</f>
        <v>0</v>
      </c>
      <c r="S16" s="414"/>
      <c r="T16" s="37"/>
      <c r="U16" s="37"/>
      <c r="V16" s="410"/>
      <c r="W16" s="410"/>
      <c r="X16" s="643"/>
      <c r="Y16" s="415"/>
      <c r="Z16" s="37"/>
      <c r="AA16" s="37"/>
      <c r="AB16" s="410"/>
      <c r="AC16" s="410"/>
      <c r="AD16" s="646"/>
      <c r="AE16" s="264"/>
      <c r="AF16" s="265"/>
      <c r="AG16" s="265"/>
      <c r="AH16" s="413"/>
      <c r="AI16" s="413"/>
      <c r="AJ16" s="696"/>
      <c r="AK16" s="271"/>
      <c r="AL16" s="265"/>
      <c r="AM16" s="265"/>
      <c r="AN16" s="413"/>
      <c r="AO16" s="413"/>
      <c r="AP16" s="648"/>
      <c r="AQ16" s="658"/>
      <c r="AR16" s="659"/>
      <c r="AS16" s="660"/>
    </row>
    <row r="17" spans="1:45" ht="13.15" thickBot="1" x14ac:dyDescent="0.3">
      <c r="A17" s="25" t="s">
        <v>35</v>
      </c>
      <c r="B17" s="16">
        <f>IF(F17&gt;0,2,0)</f>
        <v>0</v>
      </c>
      <c r="C17" s="16">
        <f>IF(F17&gt;0,2,0)</f>
        <v>0</v>
      </c>
      <c r="D17" s="50">
        <f>IF(F17&gt;=60,1,0)</f>
        <v>0</v>
      </c>
      <c r="E17" s="50">
        <f>IF(F17&gt;=90,4,(IF(F17&gt;=80,3,(IF(F17&gt;=70,2,(IF(F17&gt;=60,1,0)))))))</f>
        <v>0</v>
      </c>
      <c r="F17" s="645">
        <f>成績入力!G26</f>
        <v>0</v>
      </c>
      <c r="G17" s="667"/>
      <c r="H17" s="388"/>
      <c r="I17" s="388"/>
      <c r="J17" s="389"/>
      <c r="K17" s="389"/>
      <c r="L17" s="647"/>
      <c r="M17" s="77" t="s">
        <v>60</v>
      </c>
      <c r="N17" s="16">
        <f>IF(R17&gt;0,2,0)</f>
        <v>0</v>
      </c>
      <c r="O17" s="16">
        <f>IF(R17&gt;0,1,0)</f>
        <v>0</v>
      </c>
      <c r="P17" s="177">
        <f>IF(R17&gt;=60,1,0)</f>
        <v>0</v>
      </c>
      <c r="Q17" s="50">
        <f>IF(R17&gt;=90,4,(IF(R17&gt;=80,3,(IF(R17&gt;=70,2,(IF(R17&gt;=60,1,0)))))))</f>
        <v>0</v>
      </c>
      <c r="R17" s="645">
        <f>成績入力!S26</f>
        <v>0</v>
      </c>
      <c r="S17" s="197" t="s">
        <v>37</v>
      </c>
      <c r="T17" s="198">
        <f>IF(X17&gt;0,2,0)</f>
        <v>0</v>
      </c>
      <c r="U17" s="198">
        <f>IF(X17&gt;0,2,0)</f>
        <v>0</v>
      </c>
      <c r="V17" s="199">
        <f>IF(X17&gt;=60,1,0)</f>
        <v>0</v>
      </c>
      <c r="W17" s="199">
        <f>IF(X17&gt;=90,4,(IF(X17&gt;=80,3,(IF(X17&gt;=70,2,(IF(X17&gt;=60,1,0)))))))</f>
        <v>0</v>
      </c>
      <c r="X17" s="698">
        <f>成績入力!Y26</f>
        <v>0</v>
      </c>
      <c r="Y17" s="305"/>
      <c r="Z17" s="388"/>
      <c r="AA17" s="388"/>
      <c r="AB17" s="389"/>
      <c r="AC17" s="389"/>
      <c r="AD17" s="697"/>
      <c r="AE17" s="443"/>
      <c r="AF17" s="388"/>
      <c r="AG17" s="388"/>
      <c r="AH17" s="389"/>
      <c r="AI17" s="389"/>
      <c r="AJ17" s="647"/>
      <c r="AK17" s="441"/>
      <c r="AL17" s="388"/>
      <c r="AM17" s="388"/>
      <c r="AN17" s="389"/>
      <c r="AO17" s="389"/>
      <c r="AP17" s="654"/>
      <c r="AQ17" s="662"/>
      <c r="AR17" s="663"/>
      <c r="AS17" s="664"/>
    </row>
    <row r="18" spans="1:45" ht="13.5" thickTop="1" thickBot="1" x14ac:dyDescent="0.3">
      <c r="A18" s="1030"/>
      <c r="B18" s="1031"/>
      <c r="C18" s="1031"/>
      <c r="D18" s="1031"/>
      <c r="E18" s="1031"/>
      <c r="F18" s="1031"/>
      <c r="G18" s="1032"/>
      <c r="H18" s="400"/>
      <c r="I18" s="400"/>
      <c r="J18" s="401"/>
      <c r="K18" s="409"/>
      <c r="L18" s="699"/>
      <c r="M18" s="402"/>
      <c r="N18" s="403"/>
      <c r="O18" s="403"/>
      <c r="P18" s="404"/>
      <c r="Q18" s="404"/>
      <c r="R18" s="700"/>
      <c r="S18" s="405" t="s">
        <v>50</v>
      </c>
      <c r="T18" s="406">
        <f>IF(X18&gt;0,2,0)</f>
        <v>0</v>
      </c>
      <c r="U18" s="406">
        <f>IF(X18&gt;0,1,0)</f>
        <v>0</v>
      </c>
      <c r="V18" s="407">
        <f>IF(X18&gt;=60,1,0)</f>
        <v>0</v>
      </c>
      <c r="W18" s="407">
        <f>IF(X18&gt;=90,4,(IF(X18&gt;=80,3,(IF(X18&gt;=70,2,(IF(X18&gt;=60,1,0)))))))</f>
        <v>0</v>
      </c>
      <c r="X18" s="701">
        <f>成績入力!Y39</f>
        <v>0</v>
      </c>
      <c r="Y18" s="408"/>
      <c r="Z18" s="403"/>
      <c r="AA18" s="403"/>
      <c r="AB18" s="404"/>
      <c r="AC18" s="404"/>
      <c r="AD18" s="702"/>
      <c r="AE18" s="703"/>
      <c r="AF18" s="403"/>
      <c r="AG18" s="403"/>
      <c r="AH18" s="404"/>
      <c r="AI18" s="404"/>
      <c r="AJ18" s="700"/>
      <c r="AK18" s="442" t="s">
        <v>13</v>
      </c>
      <c r="AL18" s="400">
        <f>IF(AP18&gt;0,6,0)</f>
        <v>0</v>
      </c>
      <c r="AM18" s="400">
        <f>IF(AP18&gt;0,4,0)</f>
        <v>0</v>
      </c>
      <c r="AN18" s="409">
        <f>IF(AP18&gt;=60,1,0)</f>
        <v>0</v>
      </c>
      <c r="AO18" s="409">
        <f>IF(AP18&gt;=90,4,(IF(AP18&gt;=80,3,(IF(AP18&gt;=70,2,(IF(AP18&gt;=60,1,0)))))))</f>
        <v>0</v>
      </c>
      <c r="AP18" s="704">
        <f>成績入力!AQ42</f>
        <v>0</v>
      </c>
      <c r="AQ18" s="705"/>
      <c r="AR18" s="706" t="e">
        <f>(V18*X18+AN18*AP18)/(V18+AN18)</f>
        <v>#DIV/0!</v>
      </c>
      <c r="AS18" s="707" t="e">
        <f>(T18*W18+AL18*AO18)/(T18+AL18)</f>
        <v>#DIV/0!</v>
      </c>
    </row>
    <row r="19" spans="1:45" ht="8.25" customHeight="1" thickBot="1" x14ac:dyDescent="0.3">
      <c r="A19" s="682"/>
      <c r="B19" s="683"/>
      <c r="C19" s="683"/>
      <c r="D19" s="683"/>
      <c r="E19" s="683"/>
      <c r="F19" s="683"/>
      <c r="G19" s="683"/>
      <c r="H19" s="616"/>
      <c r="I19" s="616"/>
      <c r="J19" s="617"/>
      <c r="K19" s="617"/>
      <c r="L19" s="684"/>
      <c r="M19" s="618"/>
      <c r="N19" s="616"/>
      <c r="O19" s="616"/>
      <c r="P19" s="617"/>
      <c r="Q19" s="617"/>
      <c r="R19" s="684"/>
      <c r="S19" s="618"/>
      <c r="T19" s="616"/>
      <c r="U19" s="616"/>
      <c r="V19" s="617"/>
      <c r="W19" s="617"/>
      <c r="X19" s="684"/>
      <c r="Y19" s="619"/>
      <c r="Z19" s="616"/>
      <c r="AA19" s="616"/>
      <c r="AB19" s="617"/>
      <c r="AC19" s="617"/>
      <c r="AD19" s="684"/>
      <c r="AE19" s="616"/>
      <c r="AF19" s="616"/>
      <c r="AG19" s="616"/>
      <c r="AH19" s="617"/>
      <c r="AI19" s="617"/>
      <c r="AJ19" s="684"/>
      <c r="AK19" s="616"/>
      <c r="AL19" s="616"/>
      <c r="AM19" s="616"/>
      <c r="AN19" s="617"/>
      <c r="AO19" s="617"/>
      <c r="AP19" s="684"/>
      <c r="AQ19" s="685"/>
      <c r="AR19" s="686"/>
      <c r="AS19" s="687"/>
    </row>
    <row r="20" spans="1:45" x14ac:dyDescent="0.25">
      <c r="A20" s="688" t="s">
        <v>106</v>
      </c>
      <c r="B20" s="689"/>
      <c r="C20" s="689"/>
      <c r="D20" s="708"/>
      <c r="E20" s="708"/>
      <c r="F20" s="709"/>
      <c r="G20" s="710"/>
      <c r="H20" s="689"/>
      <c r="I20" s="689"/>
      <c r="J20" s="708"/>
      <c r="K20" s="708"/>
      <c r="L20" s="709"/>
      <c r="M20" s="710"/>
      <c r="N20" s="689"/>
      <c r="O20" s="689"/>
      <c r="P20" s="708"/>
      <c r="Q20" s="708"/>
      <c r="R20" s="709"/>
      <c r="S20" s="710"/>
      <c r="T20" s="689"/>
      <c r="U20" s="689"/>
      <c r="V20" s="708"/>
      <c r="W20" s="708"/>
      <c r="X20" s="709"/>
      <c r="Y20" s="711"/>
      <c r="Z20" s="689"/>
      <c r="AA20" s="689"/>
      <c r="AB20" s="708"/>
      <c r="AC20" s="708"/>
      <c r="AD20" s="709"/>
      <c r="AE20" s="711"/>
      <c r="AF20" s="689"/>
      <c r="AG20" s="689"/>
      <c r="AH20" s="708"/>
      <c r="AI20" s="708"/>
      <c r="AJ20" s="712"/>
      <c r="AK20" s="710"/>
      <c r="AL20" s="689"/>
      <c r="AM20" s="689"/>
      <c r="AN20" s="708"/>
      <c r="AO20" s="708"/>
      <c r="AP20" s="713"/>
      <c r="AQ20" s="640"/>
      <c r="AR20" s="641"/>
      <c r="AS20" s="642"/>
    </row>
    <row r="21" spans="1:45" x14ac:dyDescent="0.25">
      <c r="A21" s="499" t="s">
        <v>18</v>
      </c>
      <c r="B21" s="16">
        <f>IF(F21&gt;0,2,0)</f>
        <v>0</v>
      </c>
      <c r="C21" s="16">
        <f>IF(F21&gt;0,2,0)</f>
        <v>0</v>
      </c>
      <c r="D21" s="50">
        <f>IF(F21&gt;=60,1,0)</f>
        <v>0</v>
      </c>
      <c r="E21" s="50">
        <f>IF(F21&gt;=90,4,(IF(F21&gt;=80,3,(IF(F21&gt;=70,2,(IF(F21&gt;=60,1,0)))))))</f>
        <v>0</v>
      </c>
      <c r="F21" s="63">
        <f>成績入力!G33</f>
        <v>0</v>
      </c>
      <c r="G21" s="424" t="s">
        <v>19</v>
      </c>
      <c r="H21" s="16">
        <f>IF(L21&gt;0,2,0)</f>
        <v>0</v>
      </c>
      <c r="I21" s="16">
        <f>IF(L21&gt;0,2,0)</f>
        <v>0</v>
      </c>
      <c r="J21" s="50">
        <f>IF(L21&gt;=60,1,0)</f>
        <v>0</v>
      </c>
      <c r="K21" s="50">
        <f>IF(L21&gt;=90,4,(IF(L21&gt;=80,3,(IF(L21&gt;=70,2,(IF(L21&gt;=60,1,0)))))))</f>
        <v>0</v>
      </c>
      <c r="L21" s="645">
        <f>成績入力!M33</f>
        <v>0</v>
      </c>
      <c r="M21" s="434" t="s">
        <v>73</v>
      </c>
      <c r="N21" s="16">
        <f>IF(R21&gt;0,2,0)</f>
        <v>0</v>
      </c>
      <c r="O21" s="16">
        <f>IF(R21&gt;0,2,0)</f>
        <v>0</v>
      </c>
      <c r="P21" s="50">
        <f>IF(R21&gt;=60,1,0)</f>
        <v>0</v>
      </c>
      <c r="Q21" s="50">
        <f>IF(R21&gt;=90,4,(IF(R21&gt;=80,3,(IF(R21&gt;=70,2,(IF(R21&gt;=60,1,0)))))))</f>
        <v>0</v>
      </c>
      <c r="R21" s="645">
        <f>成績入力!S34</f>
        <v>0</v>
      </c>
      <c r="S21" s="425" t="s">
        <v>74</v>
      </c>
      <c r="T21" s="16">
        <f>IF(X21&gt;0,2,0)</f>
        <v>0</v>
      </c>
      <c r="U21" s="16">
        <f>IF(X21&gt;0,2,0)</f>
        <v>0</v>
      </c>
      <c r="V21" s="50">
        <f>IF(X21&gt;=60,1,0)</f>
        <v>0</v>
      </c>
      <c r="W21" s="50">
        <f>IF(X21&gt;=90,4,(IF(X21&gt;=80,3,(IF(X21&gt;=70,2,(IF(X21&gt;=60,1,0)))))))</f>
        <v>0</v>
      </c>
      <c r="X21" s="645">
        <f>成績入力!Y34</f>
        <v>0</v>
      </c>
      <c r="Y21" s="426" t="s">
        <v>75</v>
      </c>
      <c r="Z21" s="16">
        <f>IF(AD21&gt;0,2,0)</f>
        <v>0</v>
      </c>
      <c r="AA21" s="16">
        <f>IF(AD21&gt;0,2,0)</f>
        <v>0</v>
      </c>
      <c r="AB21" s="50">
        <f>IF(AD21&gt;=60,1,0)</f>
        <v>0</v>
      </c>
      <c r="AC21" s="50">
        <f>IF(AD21&gt;=90,4,(IF(AD21&gt;=80,3,(IF(AD21&gt;=70,2,(IF(AD21&gt;=60,1,0)))))))</f>
        <v>0</v>
      </c>
      <c r="AD21" s="645">
        <f>成績入力!AE34</f>
        <v>0</v>
      </c>
      <c r="AE21" s="77" t="s">
        <v>76</v>
      </c>
      <c r="AF21" s="16">
        <f>IF(AJ21&gt;0,2,0)</f>
        <v>0</v>
      </c>
      <c r="AG21" s="16">
        <f>IF(AJ21&gt;0,1,0)</f>
        <v>0</v>
      </c>
      <c r="AH21" s="50">
        <f>IF(AJ21&gt;=60,1,0)</f>
        <v>0</v>
      </c>
      <c r="AI21" s="50">
        <f>IF(AJ21&gt;=90,4,(IF(AJ21&gt;=80,3,(IF(AJ21&gt;=70,2,(IF(AJ21&gt;=60,1,0)))))))</f>
        <v>0</v>
      </c>
      <c r="AJ21" s="645">
        <f>成績入力!AK34</f>
        <v>0</v>
      </c>
      <c r="AK21" s="427" t="s">
        <v>13</v>
      </c>
      <c r="AL21" s="16">
        <f>IF(AP21&gt;0,6,0)</f>
        <v>0</v>
      </c>
      <c r="AM21" s="16">
        <f>IF(AP21&gt;0,4,0)</f>
        <v>0</v>
      </c>
      <c r="AN21" s="50">
        <f>IF(AP21&gt;=60,1,0)</f>
        <v>0</v>
      </c>
      <c r="AO21" s="50">
        <f>IF(AP21&gt;=90,4,(IF(AP21&gt;=80,3,(IF(AP21&gt;=70,2,(IF(AP21&gt;=60,1,0)))))))</f>
        <v>0</v>
      </c>
      <c r="AP21" s="661">
        <f>成績入力!AQ42</f>
        <v>0</v>
      </c>
      <c r="AQ21" s="649">
        <f>(D21+J21+P21+V21+J22+AB22+AN21+D22+AB21+AH21+AH22)/11</f>
        <v>0</v>
      </c>
      <c r="AR21" s="650" t="e">
        <f>(D21*F21+J21*L21+P21*R21+V21*X21+J22*L22+AN21*AP21+AB22*AD22+D22*F22+AB21*AD21+AH21*AJ21+AH22*AJ22)/(D21+J21+P21+V21+J22+AN21+AB22+D22+AB21+AH21+AH22)</f>
        <v>#DIV/0!</v>
      </c>
      <c r="AS21" s="651" t="e">
        <f>(B21*E21+H21*K21+N21*Q21+T21*W21+H22*K22+Z22*AC22+AL21*AO21+B22*E22+Z21*AC21+AF21*AI21+AF22*AI22)/(B21+H21+N21+T21+H22+Z22+AL21+B22+Z21+AF21+AF22)</f>
        <v>#DIV/0!</v>
      </c>
    </row>
    <row r="22" spans="1:45" s="386" customFormat="1" ht="13.15" thickBot="1" x14ac:dyDescent="0.3">
      <c r="A22" s="500" t="s">
        <v>10</v>
      </c>
      <c r="B22" s="17">
        <f>IF(F22&gt;0,2,0)</f>
        <v>0</v>
      </c>
      <c r="C22" s="17">
        <f>IF(F22&gt;0,1,0)</f>
        <v>0</v>
      </c>
      <c r="D22" s="62">
        <f>IF(F22&gt;=60,1,0)</f>
        <v>0</v>
      </c>
      <c r="E22" s="62">
        <f>IF(F22&gt;=90,4,(IF(F22&gt;=80,3,(IF(F22&gt;=70,2,(IF(F22&gt;=60,1,0)))))))</f>
        <v>0</v>
      </c>
      <c r="F22" s="714">
        <f>成績入力!G37</f>
        <v>0</v>
      </c>
      <c r="G22" s="429" t="s">
        <v>80</v>
      </c>
      <c r="H22" s="17">
        <f>IF(L22&gt;0,2,0)</f>
        <v>0</v>
      </c>
      <c r="I22" s="17">
        <f>IF(L22&gt;0,1,0)</f>
        <v>0</v>
      </c>
      <c r="J22" s="62">
        <f>IF(L22&gt;=60,1,0)</f>
        <v>0</v>
      </c>
      <c r="K22" s="62">
        <f>IF(L22&gt;=90,4,(IF(L22&gt;=80,3,(IF(L22&gt;=70,2,(IF(L22&gt;=60,1,0)))))))</f>
        <v>0</v>
      </c>
      <c r="L22" s="715">
        <f>成績入力!M36</f>
        <v>0</v>
      </c>
      <c r="M22" s="435"/>
      <c r="N22" s="399"/>
      <c r="O22" s="399"/>
      <c r="P22" s="430"/>
      <c r="Q22" s="430"/>
      <c r="R22" s="716"/>
      <c r="S22" s="451"/>
      <c r="T22" s="399"/>
      <c r="U22" s="399"/>
      <c r="V22" s="430"/>
      <c r="W22" s="430"/>
      <c r="X22" s="717"/>
      <c r="Y22" s="1061" t="s">
        <v>25</v>
      </c>
      <c r="Z22" s="17">
        <f>IF(AD22&gt;0,2,0)</f>
        <v>0</v>
      </c>
      <c r="AA22" s="17">
        <f>IF(AD22&gt;0,2,0)</f>
        <v>0</v>
      </c>
      <c r="AB22" s="431">
        <f>IF(AD22&gt;=60,1,0)</f>
        <v>0</v>
      </c>
      <c r="AC22" s="431">
        <f>IF(AD22&gt;=90,4,(IF(AD22&gt;=80,3,(IF(AD22&gt;=70,2,(IF(AD22&gt;=60,1,0)))))))</f>
        <v>0</v>
      </c>
      <c r="AD22" s="715">
        <f>成績入力!AE41</f>
        <v>0</v>
      </c>
      <c r="AE22" s="428" t="s">
        <v>77</v>
      </c>
      <c r="AF22" s="17">
        <f>IF(AJ22&gt;0,2,0)</f>
        <v>0</v>
      </c>
      <c r="AG22" s="17">
        <f>IF(AJ22&gt;0,1,0)</f>
        <v>0</v>
      </c>
      <c r="AH22" s="62">
        <f>IF(AJ22&gt;=60,1,0)</f>
        <v>0</v>
      </c>
      <c r="AI22" s="62">
        <f>IF(AJ22&gt;=90,4,(IF(AJ22&gt;=80,3,(IF(AJ22&gt;=70,2,(IF(AJ22&gt;=60,1,0)))))))</f>
        <v>0</v>
      </c>
      <c r="AJ22" s="715">
        <f>成績入力!AK35</f>
        <v>0</v>
      </c>
      <c r="AK22" s="399"/>
      <c r="AL22" s="399"/>
      <c r="AM22" s="399"/>
      <c r="AN22" s="430"/>
      <c r="AO22" s="430"/>
      <c r="AP22" s="718"/>
      <c r="AQ22" s="719"/>
      <c r="AR22" s="720"/>
      <c r="AS22" s="721"/>
    </row>
    <row r="23" spans="1:45" ht="8.25" customHeight="1" thickBot="1" x14ac:dyDescent="0.3">
      <c r="A23" s="682"/>
      <c r="B23" s="683"/>
      <c r="C23" s="683"/>
      <c r="D23" s="683"/>
      <c r="E23" s="683"/>
      <c r="F23" s="683"/>
      <c r="G23" s="683"/>
      <c r="H23" s="616"/>
      <c r="I23" s="616"/>
      <c r="J23" s="617"/>
      <c r="K23" s="617"/>
      <c r="L23" s="684"/>
      <c r="M23" s="618"/>
      <c r="N23" s="616"/>
      <c r="O23" s="616"/>
      <c r="P23" s="617"/>
      <c r="Q23" s="617"/>
      <c r="R23" s="684"/>
      <c r="S23" s="618"/>
      <c r="T23" s="616"/>
      <c r="U23" s="616"/>
      <c r="V23" s="617"/>
      <c r="W23" s="617"/>
      <c r="X23" s="684"/>
      <c r="Y23" s="619"/>
      <c r="Z23" s="616"/>
      <c r="AA23" s="616"/>
      <c r="AB23" s="617"/>
      <c r="AC23" s="617"/>
      <c r="AD23" s="684"/>
      <c r="AE23" s="616"/>
      <c r="AF23" s="616"/>
      <c r="AG23" s="616"/>
      <c r="AH23" s="617"/>
      <c r="AI23" s="617"/>
      <c r="AJ23" s="684"/>
      <c r="AK23" s="616"/>
      <c r="AL23" s="616"/>
      <c r="AM23" s="616"/>
      <c r="AN23" s="617"/>
      <c r="AO23" s="617"/>
      <c r="AP23" s="684"/>
      <c r="AQ23" s="685"/>
      <c r="AR23" s="686"/>
      <c r="AS23" s="687"/>
    </row>
    <row r="24" spans="1:45" x14ac:dyDescent="0.25">
      <c r="A24" s="688" t="s">
        <v>108</v>
      </c>
      <c r="B24" s="689"/>
      <c r="C24" s="689"/>
      <c r="D24" s="708"/>
      <c r="E24" s="708"/>
      <c r="F24" s="123"/>
      <c r="G24" s="711"/>
      <c r="H24" s="19"/>
      <c r="I24" s="19"/>
      <c r="J24" s="636"/>
      <c r="K24" s="636"/>
      <c r="L24" s="637"/>
      <c r="M24" s="92"/>
      <c r="N24" s="19"/>
      <c r="O24" s="19"/>
      <c r="P24" s="636"/>
      <c r="Q24" s="636"/>
      <c r="R24" s="49"/>
      <c r="S24" s="48"/>
      <c r="T24" s="19"/>
      <c r="U24" s="19"/>
      <c r="V24" s="636"/>
      <c r="W24" s="636"/>
      <c r="X24" s="637"/>
      <c r="Y24" s="92"/>
      <c r="Z24" s="19"/>
      <c r="AA24" s="19"/>
      <c r="AB24" s="636"/>
      <c r="AC24" s="636"/>
      <c r="AD24" s="637"/>
      <c r="AE24" s="48"/>
      <c r="AF24" s="19"/>
      <c r="AG24" s="19"/>
      <c r="AH24" s="636"/>
      <c r="AI24" s="636"/>
      <c r="AJ24" s="638"/>
      <c r="AK24" s="92"/>
      <c r="AL24" s="19"/>
      <c r="AM24" s="19"/>
      <c r="AN24" s="636"/>
      <c r="AO24" s="636"/>
      <c r="AP24" s="639"/>
      <c r="AQ24" s="640"/>
      <c r="AR24" s="641"/>
      <c r="AS24" s="642"/>
    </row>
    <row r="25" spans="1:45" x14ac:dyDescent="0.25">
      <c r="A25" s="499" t="s">
        <v>18</v>
      </c>
      <c r="B25" s="16">
        <f>IF(F25&gt;0,2,0)</f>
        <v>0</v>
      </c>
      <c r="C25" s="16">
        <f>IF(F25&gt;0,2,0)</f>
        <v>0</v>
      </c>
      <c r="D25" s="50">
        <f>IF(F25&gt;=60,1,0)</f>
        <v>0</v>
      </c>
      <c r="E25" s="50">
        <f>IF(F25&gt;=90,4,(IF(F25&gt;=80,3,(IF(F25&gt;=70,2,(IF(F25&gt;=60,1,0)))))))</f>
        <v>0</v>
      </c>
      <c r="F25" s="63">
        <f>成績入力!G33</f>
        <v>0</v>
      </c>
      <c r="G25" s="424" t="s">
        <v>19</v>
      </c>
      <c r="H25" s="184">
        <f>IF(L25&gt;0,2,0)</f>
        <v>0</v>
      </c>
      <c r="I25" s="184">
        <f>IF(L25&gt;0,2,0)</f>
        <v>0</v>
      </c>
      <c r="J25" s="57">
        <f>IF(L25&gt;=60,1,0)</f>
        <v>0</v>
      </c>
      <c r="K25" s="57">
        <f>IF(L25&gt;=90,4,(IF(L25&gt;=80,3,(IF(L25&gt;=70,2,(IF(L25&gt;=60,1,0)))))))</f>
        <v>0</v>
      </c>
      <c r="L25" s="722">
        <f>成績入力!M33</f>
        <v>0</v>
      </c>
      <c r="M25" s="436" t="s">
        <v>20</v>
      </c>
      <c r="N25" s="184">
        <f>IF(R25&gt;0,2,0)</f>
        <v>0</v>
      </c>
      <c r="O25" s="184">
        <f>IF(R25&gt;0,2,0)</f>
        <v>0</v>
      </c>
      <c r="P25" s="57">
        <f>IF(R25&gt;=60,1,0)</f>
        <v>0</v>
      </c>
      <c r="Q25" s="57">
        <f>IF(R25&gt;=90,4,(IF(R25&gt;=80,3,(IF(R25&gt;=70,2,(IF(R25&gt;=60,1,0)))))))</f>
        <v>0</v>
      </c>
      <c r="R25" s="255">
        <f>成績入力!S33</f>
        <v>0</v>
      </c>
      <c r="S25" s="1060" t="s">
        <v>21</v>
      </c>
      <c r="T25" s="184">
        <f>IF(X25&gt;0,2,0)</f>
        <v>0</v>
      </c>
      <c r="U25" s="184">
        <f>IF(X25&gt;0,2,0)</f>
        <v>0</v>
      </c>
      <c r="V25" s="57">
        <f>IF(X25&gt;=60,1,0)</f>
        <v>0</v>
      </c>
      <c r="W25" s="57">
        <f>IF(X25&gt;=90,4,(IF(X25&gt;=80,3,(IF(X25&gt;=70,2,(IF(X25&gt;=60,1,0)))))))</f>
        <v>0</v>
      </c>
      <c r="X25" s="722">
        <f>成績入力!Y33</f>
        <v>0</v>
      </c>
      <c r="Y25" s="271"/>
      <c r="Z25" s="265"/>
      <c r="AA25" s="265"/>
      <c r="AB25" s="413"/>
      <c r="AC25" s="413"/>
      <c r="AD25" s="272"/>
      <c r="AE25" s="23"/>
      <c r="AF25" s="388"/>
      <c r="AG25" s="388"/>
      <c r="AH25" s="389"/>
      <c r="AI25" s="389"/>
      <c r="AJ25" s="647"/>
      <c r="AK25" s="271"/>
      <c r="AL25" s="265"/>
      <c r="AM25" s="265"/>
      <c r="AN25" s="413"/>
      <c r="AO25" s="413"/>
      <c r="AP25" s="272"/>
      <c r="AQ25" s="723">
        <f>(D25+J25+P25+V25+P26+V26+AH26)/7</f>
        <v>0</v>
      </c>
      <c r="AR25" s="724" t="e">
        <f>(D25*F25+J25*L25+P25*R25+V25*X25+P26*R26+V26*X26+AH26*AJ26)/(D25+J25+P25+V25+P26+V26+AH26)</f>
        <v>#DIV/0!</v>
      </c>
      <c r="AS25" s="725" t="e">
        <f>(B25*E25+H25*K25+N25*Q25+T25*W25+N26*Q26+T26*W26+AF26*AI26)/(B25+H25+N25+T25+N26+T26+AF26)</f>
        <v>#DIV/0!</v>
      </c>
    </row>
    <row r="26" spans="1:45" s="386" customFormat="1" ht="13.15" thickBot="1" x14ac:dyDescent="0.3">
      <c r="A26" s="501"/>
      <c r="B26" s="228"/>
      <c r="C26" s="228"/>
      <c r="D26" s="364"/>
      <c r="E26" s="364"/>
      <c r="F26" s="278"/>
      <c r="G26" s="438"/>
      <c r="H26" s="228"/>
      <c r="I26" s="228"/>
      <c r="J26" s="364"/>
      <c r="K26" s="364"/>
      <c r="L26" s="666"/>
      <c r="M26" s="437" t="s">
        <v>73</v>
      </c>
      <c r="N26" s="40">
        <f>IF(R26&gt;0,2,0)</f>
        <v>0</v>
      </c>
      <c r="O26" s="40">
        <f>IF(R26&gt;0,2,0)</f>
        <v>0</v>
      </c>
      <c r="P26" s="56">
        <f>IF(R26&gt;=60,1,0)</f>
        <v>0</v>
      </c>
      <c r="Q26" s="56">
        <f>IF(R26&gt;=90,4,(IF(R26&gt;=80,3,(IF(R26&gt;=70,2,(IF(R26&gt;=60,1,0)))))))</f>
        <v>0</v>
      </c>
      <c r="R26" s="76">
        <f>成績入力!S34</f>
        <v>0</v>
      </c>
      <c r="S26" s="232" t="s">
        <v>74</v>
      </c>
      <c r="T26" s="40">
        <f>IF(X26&gt;0,2,0)</f>
        <v>0</v>
      </c>
      <c r="U26" s="40">
        <f>IF(X26&gt;0,2,0)</f>
        <v>0</v>
      </c>
      <c r="V26" s="56">
        <f>IF(X26&gt;=60,1,0)</f>
        <v>0</v>
      </c>
      <c r="W26" s="56">
        <f>IF(X26&gt;=90,4,(IF(X26&gt;=80,3,(IF(X26&gt;=70,2,(IF(X26&gt;=60,1,0)))))))</f>
        <v>0</v>
      </c>
      <c r="X26" s="679">
        <f>成績入力!Y34</f>
        <v>0</v>
      </c>
      <c r="Y26" s="432"/>
      <c r="Z26" s="228"/>
      <c r="AA26" s="228"/>
      <c r="AB26" s="364"/>
      <c r="AC26" s="364"/>
      <c r="AD26" s="278"/>
      <c r="AE26" s="234" t="s">
        <v>76</v>
      </c>
      <c r="AF26" s="40">
        <f>IF(AJ26&gt;0,2,0)</f>
        <v>0</v>
      </c>
      <c r="AG26" s="40">
        <f>IF(AJ26&gt;0,1,0)</f>
        <v>0</v>
      </c>
      <c r="AH26" s="56">
        <f>IF(AJ26&gt;=60,1,0)</f>
        <v>0</v>
      </c>
      <c r="AI26" s="56">
        <f>IF(AJ26&gt;=90,4,(IF(AJ26&gt;=80,3,(IF(AJ26&gt;=70,2,(IF(AJ26&gt;=60,1,0)))))))</f>
        <v>0</v>
      </c>
      <c r="AJ26" s="679">
        <f>成績入力!AK34</f>
        <v>0</v>
      </c>
      <c r="AK26" s="277"/>
      <c r="AL26" s="228"/>
      <c r="AM26" s="228"/>
      <c r="AN26" s="364"/>
      <c r="AO26" s="364"/>
      <c r="AP26" s="278"/>
      <c r="AQ26" s="726"/>
      <c r="AR26" s="656"/>
      <c r="AS26" s="727"/>
    </row>
    <row r="27" spans="1:45" ht="13.15" thickTop="1" x14ac:dyDescent="0.25">
      <c r="A27" s="502" t="s">
        <v>0</v>
      </c>
      <c r="B27" s="392">
        <f>IF(F27&gt;0,2,0)</f>
        <v>0</v>
      </c>
      <c r="C27" s="392">
        <f>IF(F27&gt;0,1,0)</f>
        <v>0</v>
      </c>
      <c r="D27" s="393">
        <f>IF(F27&gt;=60,1,0)</f>
        <v>0</v>
      </c>
      <c r="E27" s="393">
        <f>IF(F27&gt;=90,4,(IF(F27&gt;=80,3,(IF(F27&gt;=70,2,(IF(F27&gt;=60,1,0)))))))</f>
        <v>0</v>
      </c>
      <c r="F27" s="728">
        <f>成績入力!G21</f>
        <v>0</v>
      </c>
      <c r="G27" s="433" t="s">
        <v>1</v>
      </c>
      <c r="H27" s="392">
        <f>IF(L27&gt;0,2,0)</f>
        <v>0</v>
      </c>
      <c r="I27" s="392">
        <f>IF(L27&gt;0,1,0)</f>
        <v>0</v>
      </c>
      <c r="J27" s="393">
        <f>IF(L27&gt;=60,1,0)</f>
        <v>0</v>
      </c>
      <c r="K27" s="393">
        <f>IF(L27&gt;=90,4,(IF(L27&gt;=80,3,(IF(L27&gt;=70,2,(IF(L27&gt;=60,1,0)))))))</f>
        <v>0</v>
      </c>
      <c r="L27" s="729">
        <f>成績入力!M21</f>
        <v>0</v>
      </c>
      <c r="M27" s="730"/>
      <c r="N27" s="731"/>
      <c r="O27" s="731"/>
      <c r="P27" s="732"/>
      <c r="Q27" s="732"/>
      <c r="R27" s="733"/>
      <c r="S27" s="734"/>
      <c r="T27" s="731"/>
      <c r="U27" s="731"/>
      <c r="V27" s="735"/>
      <c r="W27" s="735"/>
      <c r="X27" s="736"/>
      <c r="Y27" s="730"/>
      <c r="Z27" s="731"/>
      <c r="AA27" s="731"/>
      <c r="AB27" s="735"/>
      <c r="AC27" s="735"/>
      <c r="AD27" s="733"/>
      <c r="AE27" s="734"/>
      <c r="AF27" s="731"/>
      <c r="AG27" s="731"/>
      <c r="AH27" s="735"/>
      <c r="AI27" s="735"/>
      <c r="AJ27" s="729"/>
      <c r="AK27" s="440" t="s">
        <v>13</v>
      </c>
      <c r="AL27" s="392">
        <f>IF(AP27&gt;0,6,0)</f>
        <v>0</v>
      </c>
      <c r="AM27" s="392">
        <f>IF(AP27&gt;0,4,0)</f>
        <v>0</v>
      </c>
      <c r="AN27" s="393">
        <f>IF(AP27&gt;=60,1,0)</f>
        <v>0</v>
      </c>
      <c r="AO27" s="393">
        <f>IF(AP27&gt;=90,4,(IF(AP27&gt;=80,3,(IF(AP27&gt;=70,2,(IF(AP27&gt;=60,1,0)))))))</f>
        <v>0</v>
      </c>
      <c r="AP27" s="728">
        <f>成績入力!AQ42</f>
        <v>0</v>
      </c>
      <c r="AQ27" s="737"/>
      <c r="AR27" s="677" t="e">
        <f>(D27*F27+J27*L27+D28*F28+J28*L28+D29*F29+J29*L29+AN27*AP27)/(D27+J27+D28+J28+D29+J29+AN27)</f>
        <v>#DIV/0!</v>
      </c>
      <c r="AS27" s="738" t="e">
        <f>(B27*E27+H27*K27+B28*E28+H28*K28+B29*E29+H29*K29+AL27*AO27)/(B27+H27+B28+H28+B29+H29+AL27)</f>
        <v>#DIV/0!</v>
      </c>
    </row>
    <row r="28" spans="1:45" x14ac:dyDescent="0.25">
      <c r="A28" s="503" t="s">
        <v>2</v>
      </c>
      <c r="B28" s="16">
        <f>IF(F28&gt;0,2,0)</f>
        <v>0</v>
      </c>
      <c r="C28" s="16">
        <f>IF(F28&gt;0,1,0)</f>
        <v>0</v>
      </c>
      <c r="D28" s="177">
        <f>IF(F28&gt;=60,1,0)</f>
        <v>0</v>
      </c>
      <c r="E28" s="177">
        <f>IF(F28&gt;=90,4,(IF(F28&gt;=80,3,(IF(F28&gt;=70,2,(IF(F28&gt;=60,1,0)))))))</f>
        <v>0</v>
      </c>
      <c r="F28" s="63">
        <f>成績入力!G22</f>
        <v>0</v>
      </c>
      <c r="G28" s="55" t="s">
        <v>3</v>
      </c>
      <c r="H28" s="16">
        <f>IF(L28&gt;0,2,0)</f>
        <v>0</v>
      </c>
      <c r="I28" s="16">
        <f>IF(L28&gt;0,1,0)</f>
        <v>0</v>
      </c>
      <c r="J28" s="177">
        <f>IF(L28&gt;=60,1,0)</f>
        <v>0</v>
      </c>
      <c r="K28" s="177">
        <f>IF(L28&gt;=90,4,(IF(L28&gt;=80,3,(IF(L28&gt;=70,2,(IF(L28&gt;=60,1,0)))))))</f>
        <v>0</v>
      </c>
      <c r="L28" s="645">
        <f>成績入力!M22</f>
        <v>0</v>
      </c>
      <c r="M28" s="739"/>
      <c r="N28" s="740"/>
      <c r="O28" s="740"/>
      <c r="P28" s="741"/>
      <c r="Q28" s="741"/>
      <c r="R28" s="742"/>
      <c r="S28" s="743"/>
      <c r="T28" s="740"/>
      <c r="U28" s="740"/>
      <c r="V28" s="744"/>
      <c r="W28" s="744"/>
      <c r="X28" s="745"/>
      <c r="Y28" s="739"/>
      <c r="Z28" s="740"/>
      <c r="AA28" s="740"/>
      <c r="AB28" s="744"/>
      <c r="AC28" s="744"/>
      <c r="AD28" s="742"/>
      <c r="AE28" s="743"/>
      <c r="AF28" s="740"/>
      <c r="AG28" s="740"/>
      <c r="AH28" s="744"/>
      <c r="AI28" s="744"/>
      <c r="AJ28" s="645"/>
      <c r="AK28" s="739"/>
      <c r="AL28" s="740"/>
      <c r="AM28" s="740"/>
      <c r="AN28" s="744"/>
      <c r="AO28" s="744"/>
      <c r="AP28" s="742"/>
      <c r="AQ28" s="746"/>
      <c r="AR28" s="663"/>
      <c r="AS28" s="747"/>
    </row>
    <row r="29" spans="1:45" ht="13.15" thickBot="1" x14ac:dyDescent="0.3">
      <c r="A29" s="504" t="s">
        <v>4</v>
      </c>
      <c r="B29" s="17">
        <f>IF(F29&gt;0,2,0)</f>
        <v>0</v>
      </c>
      <c r="C29" s="17">
        <f>IF(F29&gt;0,1,0)</f>
        <v>0</v>
      </c>
      <c r="D29" s="431">
        <f>IF(F29&gt;=60,1,0)</f>
        <v>0</v>
      </c>
      <c r="E29" s="431">
        <f>IF(F29&gt;=90,4,(IF(F29&gt;=80,3,(IF(F29&gt;=70,2,(IF(F29&gt;=60,1,0)))))))</f>
        <v>0</v>
      </c>
      <c r="F29" s="714">
        <f>成績入力!G23</f>
        <v>0</v>
      </c>
      <c r="G29" s="439" t="s">
        <v>17</v>
      </c>
      <c r="H29" s="17">
        <f>IF(L29&gt;0,1,0)</f>
        <v>0</v>
      </c>
      <c r="I29" s="17">
        <f>IF(L29&gt;0,1,0)</f>
        <v>0</v>
      </c>
      <c r="J29" s="431">
        <f>IF(L29&gt;=60,1,0)</f>
        <v>0</v>
      </c>
      <c r="K29" s="431">
        <f>IF(L29&gt;=90,4,(IF(L29&gt;=80,3,(IF(L29&gt;=70,2,(IF(L29&gt;=60,1,0)))))))</f>
        <v>0</v>
      </c>
      <c r="L29" s="715">
        <f>成績入力!M23</f>
        <v>0</v>
      </c>
      <c r="M29" s="748"/>
      <c r="N29" s="749"/>
      <c r="O29" s="749"/>
      <c r="P29" s="750"/>
      <c r="Q29" s="750"/>
      <c r="R29" s="751"/>
      <c r="S29" s="752"/>
      <c r="T29" s="749"/>
      <c r="U29" s="749"/>
      <c r="V29" s="753"/>
      <c r="W29" s="753"/>
      <c r="X29" s="754"/>
      <c r="Y29" s="748"/>
      <c r="Z29" s="749"/>
      <c r="AA29" s="749"/>
      <c r="AB29" s="753"/>
      <c r="AC29" s="753"/>
      <c r="AD29" s="751"/>
      <c r="AE29" s="752"/>
      <c r="AF29" s="749"/>
      <c r="AG29" s="749"/>
      <c r="AH29" s="753"/>
      <c r="AI29" s="753"/>
      <c r="AJ29" s="715"/>
      <c r="AK29" s="748"/>
      <c r="AL29" s="749"/>
      <c r="AM29" s="749"/>
      <c r="AN29" s="753"/>
      <c r="AO29" s="753"/>
      <c r="AP29" s="751"/>
      <c r="AQ29" s="755"/>
      <c r="AR29" s="756"/>
      <c r="AS29" s="757"/>
    </row>
    <row r="30" spans="1:45" ht="8.25" customHeight="1" thickBot="1" x14ac:dyDescent="0.3">
      <c r="A30" s="682"/>
      <c r="B30" s="683"/>
      <c r="C30" s="683"/>
      <c r="D30" s="683"/>
      <c r="E30" s="683"/>
      <c r="F30" s="683"/>
      <c r="G30" s="683"/>
      <c r="H30" s="616"/>
      <c r="I30" s="616"/>
      <c r="J30" s="617"/>
      <c r="K30" s="617"/>
      <c r="L30" s="684"/>
      <c r="M30" s="618"/>
      <c r="N30" s="616"/>
      <c r="O30" s="616"/>
      <c r="P30" s="617"/>
      <c r="Q30" s="617"/>
      <c r="R30" s="684"/>
      <c r="S30" s="618"/>
      <c r="T30" s="616"/>
      <c r="U30" s="616"/>
      <c r="V30" s="617"/>
      <c r="W30" s="617"/>
      <c r="X30" s="684"/>
      <c r="Y30" s="619"/>
      <c r="Z30" s="616"/>
      <c r="AA30" s="616"/>
      <c r="AB30" s="617"/>
      <c r="AC30" s="617"/>
      <c r="AD30" s="684"/>
      <c r="AE30" s="616"/>
      <c r="AF30" s="616"/>
      <c r="AG30" s="616"/>
      <c r="AH30" s="617"/>
      <c r="AI30" s="617"/>
      <c r="AJ30" s="684"/>
      <c r="AK30" s="616"/>
      <c r="AL30" s="616"/>
      <c r="AM30" s="616"/>
      <c r="AN30" s="617"/>
      <c r="AO30" s="617"/>
      <c r="AP30" s="684"/>
      <c r="AQ30" s="685"/>
      <c r="AR30" s="686"/>
      <c r="AS30" s="687"/>
    </row>
    <row r="31" spans="1:45" x14ac:dyDescent="0.25">
      <c r="A31" s="688" t="s">
        <v>109</v>
      </c>
      <c r="B31" s="689"/>
      <c r="C31" s="689"/>
      <c r="D31" s="708"/>
      <c r="E31" s="708"/>
      <c r="F31" s="709"/>
      <c r="G31" s="710"/>
      <c r="H31" s="19"/>
      <c r="I31" s="19"/>
      <c r="J31" s="636"/>
      <c r="K31" s="636"/>
      <c r="L31" s="637"/>
      <c r="M31" s="92"/>
      <c r="N31" s="19"/>
      <c r="O31" s="19"/>
      <c r="P31" s="636"/>
      <c r="Q31" s="636"/>
      <c r="R31" s="637"/>
      <c r="S31" s="92"/>
      <c r="T31" s="19"/>
      <c r="U31" s="19"/>
      <c r="V31" s="636"/>
      <c r="W31" s="636"/>
      <c r="X31" s="637"/>
      <c r="Y31" s="48"/>
      <c r="Z31" s="19"/>
      <c r="AA31" s="19"/>
      <c r="AB31" s="636"/>
      <c r="AC31" s="636"/>
      <c r="AD31" s="637"/>
      <c r="AE31" s="48"/>
      <c r="AF31" s="19"/>
      <c r="AG31" s="19"/>
      <c r="AH31" s="636"/>
      <c r="AI31" s="636"/>
      <c r="AJ31" s="638"/>
      <c r="AK31" s="92"/>
      <c r="AL31" s="19"/>
      <c r="AM31" s="19"/>
      <c r="AN31" s="636"/>
      <c r="AO31" s="636"/>
      <c r="AP31" s="639"/>
      <c r="AQ31" s="640"/>
      <c r="AR31" s="641"/>
      <c r="AS31" s="642"/>
    </row>
    <row r="32" spans="1:45" x14ac:dyDescent="0.25">
      <c r="A32" s="505" t="s">
        <v>83</v>
      </c>
      <c r="B32" s="16">
        <f>IF(F32&gt;0,2,0)</f>
        <v>0</v>
      </c>
      <c r="C32" s="16">
        <f>IF(F32&gt;0,1,0)</f>
        <v>0</v>
      </c>
      <c r="D32" s="50">
        <f>IF(F32&gt;=60,1,0)</f>
        <v>0</v>
      </c>
      <c r="E32" s="50">
        <f>IF(F32&gt;=90,4,(IF(F32&gt;=80,3,(IF(F32&gt;=70,2,(IF(F32&gt;=60,1,0)))))))</f>
        <v>0</v>
      </c>
      <c r="F32" s="645">
        <f>成績入力!G40</f>
        <v>0</v>
      </c>
      <c r="G32" s="390"/>
      <c r="H32" s="265"/>
      <c r="I32" s="265"/>
      <c r="J32" s="413"/>
      <c r="K32" s="413"/>
      <c r="L32" s="696"/>
      <c r="M32" s="336" t="s">
        <v>115</v>
      </c>
      <c r="N32" s="40">
        <f>IF(R32&gt;0,2,0)</f>
        <v>0</v>
      </c>
      <c r="O32" s="40">
        <f>IF(R32&gt;0,1,0)</f>
        <v>0</v>
      </c>
      <c r="P32" s="56">
        <f>IF(R32&gt;=60,1,0)</f>
        <v>0</v>
      </c>
      <c r="Q32" s="56">
        <f>IF(R32&gt;=90,4,(IF(R32&gt;=80,3,(IF(R32&gt;=70,2,(IF(R32&gt;=60,1,0)))))))</f>
        <v>0</v>
      </c>
      <c r="R32" s="679">
        <f>成績入力!S12</f>
        <v>0</v>
      </c>
      <c r="S32" s="448"/>
      <c r="T32" s="37"/>
      <c r="U32" s="37"/>
      <c r="V32" s="410"/>
      <c r="W32" s="410"/>
      <c r="X32" s="646"/>
      <c r="Y32" s="23"/>
      <c r="Z32" s="388"/>
      <c r="AA32" s="388"/>
      <c r="AB32" s="389"/>
      <c r="AC32" s="389"/>
      <c r="AD32" s="647"/>
      <c r="AE32" s="207" t="s">
        <v>85</v>
      </c>
      <c r="AF32" s="184">
        <f>IF(AJ32&gt;0,2,0)</f>
        <v>0</v>
      </c>
      <c r="AG32" s="184">
        <f>IF(AJ32&gt;0,1,0)</f>
        <v>0</v>
      </c>
      <c r="AH32" s="57">
        <f>IF(AJ32&gt;=60,1,0)</f>
        <v>0</v>
      </c>
      <c r="AI32" s="57">
        <f>IF(AJ32&gt;=90,4,(IF(AJ32&gt;=80,3,(IF(AJ32&gt;=70,2,(IF(AJ32&gt;=60,1,0)))))))</f>
        <v>0</v>
      </c>
      <c r="AJ32" s="722">
        <f>成績入力!AK40</f>
        <v>0</v>
      </c>
      <c r="AK32" s="271"/>
      <c r="AL32" s="265"/>
      <c r="AM32" s="265"/>
      <c r="AN32" s="413"/>
      <c r="AO32" s="413"/>
      <c r="AP32" s="648"/>
      <c r="AQ32" s="649">
        <f>(D32+P32+V33+AB33+AH32+AH33)/6</f>
        <v>0</v>
      </c>
      <c r="AR32" s="650" t="e">
        <f>(D32*F32+P32*R32+V33*X33+AB33*AD33+AH32*AJ32+AH33*AJ33)/(D32+P32+V33+AB33+AH32+AH33)</f>
        <v>#DIV/0!</v>
      </c>
      <c r="AS32" s="651" t="e">
        <f>(B32*E32+N32*Q32+T33*W33+Z33*AC33+AF32*AI32+AF33*AI33)/(B32+N32+T33+Z33+AF32+AF33)</f>
        <v>#DIV/0!</v>
      </c>
    </row>
    <row r="33" spans="1:45" s="386" customFormat="1" ht="13.15" thickBot="1" x14ac:dyDescent="0.3">
      <c r="A33" s="501"/>
      <c r="B33" s="228"/>
      <c r="C33" s="228"/>
      <c r="D33" s="364"/>
      <c r="E33" s="364"/>
      <c r="F33" s="278"/>
      <c r="G33" s="462"/>
      <c r="H33" s="228"/>
      <c r="I33" s="228"/>
      <c r="J33" s="364"/>
      <c r="K33" s="364"/>
      <c r="L33" s="666"/>
      <c r="M33" s="453"/>
      <c r="N33" s="228"/>
      <c r="O33" s="228"/>
      <c r="P33" s="364"/>
      <c r="Q33" s="364"/>
      <c r="R33" s="666"/>
      <c r="S33" s="207" t="s">
        <v>84</v>
      </c>
      <c r="T33" s="184">
        <f>IF(X33&gt;0,2,0)</f>
        <v>0</v>
      </c>
      <c r="U33" s="184">
        <f>IF(X33&gt;0,1,0)</f>
        <v>0</v>
      </c>
      <c r="V33" s="211">
        <f>IF(X33&gt;=60,1,0)</f>
        <v>0</v>
      </c>
      <c r="W33" s="211">
        <f>IF(X33&gt;=90,4,(IF(X33&gt;=80,3,(IF(X33&gt;=70,2,(IF(X33&gt;=60,1,0)))))))</f>
        <v>0</v>
      </c>
      <c r="X33" s="722">
        <f>成績入力!Y40</f>
        <v>0</v>
      </c>
      <c r="Y33" s="231" t="s">
        <v>7</v>
      </c>
      <c r="Z33" s="40">
        <f>IF(AD33&gt;0,2,0)</f>
        <v>0</v>
      </c>
      <c r="AA33" s="40">
        <f>IF(AD33&gt;0,1,0)</f>
        <v>0</v>
      </c>
      <c r="AB33" s="391">
        <f>IF(AD33&gt;=60,1,0)</f>
        <v>0</v>
      </c>
      <c r="AC33" s="56">
        <f>IF(AD33&gt;=90,4,(IF(AD33&gt;=80,3,(IF(AD33&gt;=70,2,(IF(AD33&gt;=60,1,0)))))))</f>
        <v>0</v>
      </c>
      <c r="AD33" s="679">
        <f>成績入力!AE37</f>
        <v>0</v>
      </c>
      <c r="AE33" s="234" t="s">
        <v>81</v>
      </c>
      <c r="AF33" s="40">
        <f>IF(AJ33&gt;0,2,0)</f>
        <v>0</v>
      </c>
      <c r="AG33" s="40">
        <f>IF(AJ33&gt;0,1,0)</f>
        <v>0</v>
      </c>
      <c r="AH33" s="391">
        <f>IF(AJ33&gt;=60,1,0)</f>
        <v>0</v>
      </c>
      <c r="AI33" s="56">
        <f>IF(AJ33&gt;=90,4,(IF(AJ33&gt;=80,3,(IF(AJ33&gt;=70,2,(IF(AJ33&gt;=60,1,0)))))))</f>
        <v>0</v>
      </c>
      <c r="AJ33" s="679">
        <f>成績入力!AK37</f>
        <v>0</v>
      </c>
      <c r="AK33" s="277"/>
      <c r="AL33" s="228"/>
      <c r="AM33" s="228"/>
      <c r="AN33" s="364"/>
      <c r="AO33" s="364"/>
      <c r="AP33" s="681"/>
      <c r="AQ33" s="655"/>
      <c r="AR33" s="656"/>
      <c r="AS33" s="657"/>
    </row>
    <row r="34" spans="1:45" s="386" customFormat="1" ht="13.15" thickTop="1" x14ac:dyDescent="0.25">
      <c r="A34" s="758" t="s">
        <v>162</v>
      </c>
      <c r="B34" s="395">
        <f>IF(F34&gt;0,1,0)</f>
        <v>0</v>
      </c>
      <c r="C34" s="395">
        <f>IF(F34&gt;0,1,0)</f>
        <v>0</v>
      </c>
      <c r="D34" s="396">
        <f>IF(F34&gt;=60,1,0)</f>
        <v>0</v>
      </c>
      <c r="E34" s="396">
        <f>IF(F34&gt;=90,4,(IF(F34&gt;=80,3,(IF(F34&gt;=70,2,(IF(F34&gt;=60,1,0)))))))</f>
        <v>0</v>
      </c>
      <c r="F34" s="672">
        <f>成績入力!G12</f>
        <v>0</v>
      </c>
      <c r="G34" s="454"/>
      <c r="H34" s="395"/>
      <c r="I34" s="395"/>
      <c r="J34" s="455"/>
      <c r="K34" s="396"/>
      <c r="L34" s="672"/>
      <c r="M34" s="394"/>
      <c r="N34" s="395"/>
      <c r="O34" s="395"/>
      <c r="P34" s="396"/>
      <c r="Q34" s="396"/>
      <c r="R34" s="672"/>
      <c r="S34" s="456"/>
      <c r="T34" s="395"/>
      <c r="U34" s="395"/>
      <c r="V34" s="396"/>
      <c r="W34" s="396"/>
      <c r="X34" s="672"/>
      <c r="Y34" s="456"/>
      <c r="Z34" s="395"/>
      <c r="AA34" s="395"/>
      <c r="AB34" s="396"/>
      <c r="AC34" s="396"/>
      <c r="AD34" s="672"/>
      <c r="AE34" s="457" t="s">
        <v>23</v>
      </c>
      <c r="AF34" s="392">
        <f>IF(AJ34&gt;0,1,0)</f>
        <v>0</v>
      </c>
      <c r="AG34" s="392">
        <f>IF(AJ34&gt;0,1,0)</f>
        <v>0</v>
      </c>
      <c r="AH34" s="458">
        <f>IF(AJ34&gt;=60,1,0)</f>
        <v>0</v>
      </c>
      <c r="AI34" s="458">
        <f>IF(AJ34&gt;=90,4,(IF(AJ34&gt;=80,3,(IF(AJ34&gt;=70,2,(IF(AJ34&gt;=60,1,0)))))))</f>
        <v>0</v>
      </c>
      <c r="AJ34" s="729">
        <f>成績入力!AK42</f>
        <v>0</v>
      </c>
      <c r="AK34" s="440" t="s">
        <v>13</v>
      </c>
      <c r="AL34" s="392">
        <f>IF(AP34&gt;0,6,0)</f>
        <v>0</v>
      </c>
      <c r="AM34" s="392">
        <f>IF(AP34&gt;0,4,0)</f>
        <v>0</v>
      </c>
      <c r="AN34" s="458">
        <f>IF(AP34&gt;=60,1,0)</f>
        <v>0</v>
      </c>
      <c r="AO34" s="458">
        <f>IF(AP34&gt;=90,4,(IF(AP34&gt;=80,3,(IF(AP34&gt;=70,2,(IF(AP34&gt;=60,1,0)))))))</f>
        <v>0</v>
      </c>
      <c r="AP34" s="759">
        <f>成績入力!AQ42</f>
        <v>0</v>
      </c>
      <c r="AQ34" s="760"/>
      <c r="AR34" s="761"/>
      <c r="AS34" s="762"/>
    </row>
    <row r="35" spans="1:45" ht="13.15" thickBot="1" x14ac:dyDescent="0.3">
      <c r="A35" s="1024" t="s">
        <v>26</v>
      </c>
      <c r="B35" s="1025"/>
      <c r="C35" s="1025"/>
      <c r="D35" s="1025"/>
      <c r="E35" s="1025"/>
      <c r="F35" s="1025"/>
      <c r="G35" s="1026"/>
      <c r="H35" s="17">
        <f>成績入力!AU13</f>
        <v>0</v>
      </c>
      <c r="I35" s="17"/>
      <c r="J35" s="431">
        <f>成績入力!AR13</f>
        <v>0</v>
      </c>
      <c r="K35" s="62">
        <f>成績入力!AV13</f>
        <v>0</v>
      </c>
      <c r="L35" s="715">
        <f>成績入力!AS13</f>
        <v>0</v>
      </c>
      <c r="M35" s="459"/>
      <c r="N35" s="399"/>
      <c r="O35" s="399"/>
      <c r="P35" s="460"/>
      <c r="Q35" s="460"/>
      <c r="R35" s="763"/>
      <c r="S35" s="428"/>
      <c r="T35" s="399"/>
      <c r="U35" s="399"/>
      <c r="V35" s="460"/>
      <c r="W35" s="460"/>
      <c r="X35" s="763"/>
      <c r="Y35" s="461"/>
      <c r="Z35" s="399"/>
      <c r="AA35" s="399"/>
      <c r="AB35" s="460"/>
      <c r="AC35" s="460"/>
      <c r="AD35" s="763"/>
      <c r="AE35" s="764"/>
      <c r="AF35" s="399"/>
      <c r="AG35" s="399"/>
      <c r="AH35" s="460"/>
      <c r="AI35" s="460"/>
      <c r="AJ35" s="763"/>
      <c r="AK35" s="765"/>
      <c r="AL35" s="399"/>
      <c r="AM35" s="399"/>
      <c r="AN35" s="460"/>
      <c r="AO35" s="460"/>
      <c r="AP35" s="718"/>
      <c r="AQ35" s="766"/>
      <c r="AR35" s="767" t="e">
        <f>(L35+L37+V35*X35+AB35*AD35+P37*R37+V37*X37+AB37*AD37)/(J35+J37+V35+AB35+P37+V37+AB37)</f>
        <v>#DIV/0!</v>
      </c>
      <c r="AS35" s="768" t="e">
        <f>(K35+K37+T35*W35+Z35*AC35+N37*Q37+T37*W37+Z37*AC37)/(H35+H37+T35+Z35+N37+T37+Z37)</f>
        <v>#DIV/0!</v>
      </c>
    </row>
    <row r="36" spans="1:45" ht="8.25" customHeight="1" thickBot="1" x14ac:dyDescent="0.3">
      <c r="A36" s="682"/>
      <c r="B36" s="683"/>
      <c r="C36" s="683"/>
      <c r="D36" s="683"/>
      <c r="E36" s="683"/>
      <c r="F36" s="683"/>
      <c r="G36" s="683"/>
      <c r="H36" s="616"/>
      <c r="I36" s="616"/>
      <c r="J36" s="617"/>
      <c r="K36" s="617"/>
      <c r="L36" s="684"/>
      <c r="M36" s="618"/>
      <c r="N36" s="616"/>
      <c r="O36" s="616"/>
      <c r="P36" s="617"/>
      <c r="Q36" s="617"/>
      <c r="R36" s="684"/>
      <c r="S36" s="618"/>
      <c r="T36" s="616"/>
      <c r="U36" s="616"/>
      <c r="V36" s="617"/>
      <c r="W36" s="617"/>
      <c r="X36" s="684"/>
      <c r="Y36" s="619"/>
      <c r="Z36" s="616"/>
      <c r="AA36" s="616"/>
      <c r="AB36" s="617"/>
      <c r="AC36" s="617"/>
      <c r="AD36" s="684"/>
      <c r="AE36" s="616"/>
      <c r="AF36" s="616"/>
      <c r="AG36" s="616"/>
      <c r="AH36" s="617"/>
      <c r="AI36" s="617"/>
      <c r="AJ36" s="684"/>
      <c r="AK36" s="616"/>
      <c r="AL36" s="616"/>
      <c r="AM36" s="616"/>
      <c r="AN36" s="617"/>
      <c r="AO36" s="617"/>
      <c r="AP36" s="684"/>
      <c r="AQ36" s="685"/>
      <c r="AR36" s="686"/>
      <c r="AS36" s="687"/>
    </row>
    <row r="37" spans="1:45" x14ac:dyDescent="0.25">
      <c r="A37" s="688" t="s">
        <v>110</v>
      </c>
      <c r="B37" s="689"/>
      <c r="C37" s="689"/>
      <c r="D37" s="708"/>
      <c r="E37" s="708"/>
      <c r="F37" s="709"/>
      <c r="G37" s="710"/>
      <c r="H37" s="19"/>
      <c r="I37" s="19"/>
      <c r="J37" s="636"/>
      <c r="K37" s="636"/>
      <c r="L37" s="637"/>
      <c r="M37" s="92"/>
      <c r="N37" s="19"/>
      <c r="O37" s="19"/>
      <c r="P37" s="636"/>
      <c r="Q37" s="636"/>
      <c r="R37" s="637"/>
      <c r="S37" s="92"/>
      <c r="T37" s="19"/>
      <c r="U37" s="19"/>
      <c r="V37" s="636"/>
      <c r="W37" s="636"/>
      <c r="X37" s="637"/>
      <c r="Y37" s="48"/>
      <c r="Z37" s="19"/>
      <c r="AA37" s="19"/>
      <c r="AB37" s="636"/>
      <c r="AC37" s="636"/>
      <c r="AD37" s="637"/>
      <c r="AE37" s="48"/>
      <c r="AF37" s="19"/>
      <c r="AG37" s="19"/>
      <c r="AH37" s="636"/>
      <c r="AI37" s="636"/>
      <c r="AJ37" s="638"/>
      <c r="AK37" s="92"/>
      <c r="AL37" s="19"/>
      <c r="AM37" s="19"/>
      <c r="AN37" s="636"/>
      <c r="AO37" s="636"/>
      <c r="AP37" s="639"/>
      <c r="AQ37" s="640"/>
      <c r="AR37" s="641"/>
      <c r="AS37" s="642"/>
    </row>
    <row r="38" spans="1:45" x14ac:dyDescent="0.25">
      <c r="A38" s="506" t="s">
        <v>10</v>
      </c>
      <c r="B38" s="38">
        <f>IF(F38&gt;0,2,0)</f>
        <v>0</v>
      </c>
      <c r="C38" s="38">
        <f>IF(F38&gt;0,1,0)</f>
        <v>0</v>
      </c>
      <c r="D38" s="51">
        <f>IF(F38&gt;=60,1,0)</f>
        <v>0</v>
      </c>
      <c r="E38" s="51">
        <f>IF(F38&gt;=90,4,(IF(F38&gt;=80,3,(IF(F38&gt;=70,2,(IF(F38&gt;=60,1,0)))))))</f>
        <v>0</v>
      </c>
      <c r="F38" s="769">
        <f>成績入力!G37</f>
        <v>0</v>
      </c>
      <c r="G38" s="207" t="s">
        <v>80</v>
      </c>
      <c r="H38" s="184">
        <f>IF(L38&gt;0,2,0)</f>
        <v>0</v>
      </c>
      <c r="I38" s="184">
        <f>IF(L38&gt;0,1,0)</f>
        <v>0</v>
      </c>
      <c r="J38" s="57">
        <f>IF(L38&gt;=60,1,0)</f>
        <v>0</v>
      </c>
      <c r="K38" s="57">
        <f>IF(L38&gt;=90,4,(IF(L38&gt;=80,3,(IF(L38&gt;=70,2,(IF(L38&gt;=60,1,0)))))))</f>
        <v>0</v>
      </c>
      <c r="L38" s="722">
        <f>成績入力!M36</f>
        <v>0</v>
      </c>
      <c r="M38" s="463"/>
      <c r="N38" s="228"/>
      <c r="O38" s="228"/>
      <c r="P38" s="229"/>
      <c r="Q38" s="229"/>
      <c r="R38" s="666"/>
      <c r="S38" s="448"/>
      <c r="T38" s="37"/>
      <c r="U38" s="37"/>
      <c r="V38" s="410"/>
      <c r="W38" s="410"/>
      <c r="X38" s="646"/>
      <c r="Y38" s="208" t="s">
        <v>7</v>
      </c>
      <c r="Z38" s="38">
        <f>IF(AD38&gt;0,2,0)</f>
        <v>0</v>
      </c>
      <c r="AA38" s="38">
        <f>IF(AD38&gt;0,1,0)</f>
        <v>0</v>
      </c>
      <c r="AB38" s="75">
        <f>IF(AD38&gt;=60,1,0)</f>
        <v>0</v>
      </c>
      <c r="AC38" s="51">
        <f>IF(AD38&gt;=90,4,(IF(AD38&gt;=80,3,(IF(AD38&gt;=70,2,(IF(AD38&gt;=60,1,0)))))))</f>
        <v>0</v>
      </c>
      <c r="AD38" s="769">
        <f>成績入力!AE37</f>
        <v>0</v>
      </c>
      <c r="AE38" s="66" t="s">
        <v>81</v>
      </c>
      <c r="AF38" s="38">
        <f>IF(AJ38&gt;0,2,0)</f>
        <v>0</v>
      </c>
      <c r="AG38" s="38">
        <f>IF(AJ38&gt;0,1,0)</f>
        <v>0</v>
      </c>
      <c r="AH38" s="75">
        <f>IF(AJ38&gt;=60,1,0)</f>
        <v>0</v>
      </c>
      <c r="AI38" s="51">
        <f>IF(AJ38&gt;=90,4,(IF(AJ38&gt;=80,3,(IF(AJ38&gt;=70,2,(IF(AJ38&gt;=60,1,0)))))))</f>
        <v>0</v>
      </c>
      <c r="AJ38" s="769">
        <f>成績入力!AK37</f>
        <v>0</v>
      </c>
      <c r="AK38" s="271"/>
      <c r="AL38" s="265"/>
      <c r="AM38" s="265"/>
      <c r="AN38" s="413"/>
      <c r="AO38" s="413"/>
      <c r="AP38" s="648"/>
      <c r="AQ38" s="649">
        <f>(D38+J38+AB38+AH38+AB39+AH39)/6</f>
        <v>0</v>
      </c>
      <c r="AR38" s="650" t="e">
        <f>(D38*F38+J38*L38+AB38*AD38+AH38*AJ38+AB39*AD39+AH39*AJ39)/(D38+J38+AB38+AH38+AB39+AH39)</f>
        <v>#DIV/0!</v>
      </c>
      <c r="AS38" s="651" t="e">
        <f>(B38*E38+H38*K38+Z38*AC38+Z39*AC39+AF38*AI38+AF39*AI39)/(B38+H38+Z38+Z39+AF38+AF39)</f>
        <v>#DIV/0!</v>
      </c>
    </row>
    <row r="39" spans="1:45" s="386" customFormat="1" ht="13.15" thickBot="1" x14ac:dyDescent="0.3">
      <c r="A39" s="501"/>
      <c r="B39" s="228"/>
      <c r="C39" s="228"/>
      <c r="D39" s="364"/>
      <c r="E39" s="364"/>
      <c r="F39" s="278"/>
      <c r="G39" s="462"/>
      <c r="H39" s="228"/>
      <c r="I39" s="228"/>
      <c r="J39" s="364"/>
      <c r="K39" s="364"/>
      <c r="L39" s="666"/>
      <c r="M39" s="453"/>
      <c r="N39" s="228"/>
      <c r="O39" s="228"/>
      <c r="P39" s="364"/>
      <c r="Q39" s="364"/>
      <c r="R39" s="666"/>
      <c r="S39" s="464"/>
      <c r="T39" s="253"/>
      <c r="U39" s="253"/>
      <c r="V39" s="254"/>
      <c r="W39" s="254"/>
      <c r="X39" s="770"/>
      <c r="Y39" s="982" t="s">
        <v>25</v>
      </c>
      <c r="Z39" s="16">
        <f>IF(AD39&gt;0,2,0)</f>
        <v>0</v>
      </c>
      <c r="AA39" s="16">
        <f>IF(AD39&gt;0,2,0)</f>
        <v>0</v>
      </c>
      <c r="AB39" s="177">
        <f>IF(AD39&gt;=60,1,0)</f>
        <v>0</v>
      </c>
      <c r="AC39" s="177">
        <f>IF(AD39&gt;=90,4,(IF(AD39&gt;=80,3,(IF(AD39&gt;=70,2,(IF(AD39&gt;=60,1,0)))))))</f>
        <v>0</v>
      </c>
      <c r="AD39" s="645">
        <f>成績入力!AE41</f>
        <v>0</v>
      </c>
      <c r="AE39" s="66" t="s">
        <v>77</v>
      </c>
      <c r="AF39" s="38">
        <f>IF(AJ39&gt;0,2,0)</f>
        <v>0</v>
      </c>
      <c r="AG39" s="38">
        <f>IF(AJ39&gt;0,1,0)</f>
        <v>0</v>
      </c>
      <c r="AH39" s="51">
        <f>IF(AJ39&gt;=60,1,0)</f>
        <v>0</v>
      </c>
      <c r="AI39" s="51">
        <f>IF(AJ39&gt;=90,4,(IF(AJ39&gt;=80,3,(IF(AJ39&gt;=70,2,(IF(AJ39&gt;=60,1,0)))))))</f>
        <v>0</v>
      </c>
      <c r="AJ39" s="769">
        <f>成績入力!AK35</f>
        <v>0</v>
      </c>
      <c r="AK39" s="277"/>
      <c r="AL39" s="228"/>
      <c r="AM39" s="228"/>
      <c r="AN39" s="364"/>
      <c r="AO39" s="364"/>
      <c r="AP39" s="681"/>
      <c r="AQ39" s="655"/>
      <c r="AR39" s="656"/>
      <c r="AS39" s="657"/>
    </row>
    <row r="40" spans="1:45" s="386" customFormat="1" ht="13.5" thickTop="1" thickBot="1" x14ac:dyDescent="0.3">
      <c r="A40" s="758"/>
      <c r="B40" s="395"/>
      <c r="C40" s="395"/>
      <c r="D40" s="396"/>
      <c r="E40" s="396"/>
      <c r="F40" s="672"/>
      <c r="G40" s="454"/>
      <c r="H40" s="395"/>
      <c r="I40" s="395"/>
      <c r="J40" s="455"/>
      <c r="K40" s="396"/>
      <c r="L40" s="672"/>
      <c r="M40" s="394"/>
      <c r="N40" s="395"/>
      <c r="O40" s="395"/>
      <c r="P40" s="396"/>
      <c r="Q40" s="396"/>
      <c r="R40" s="672"/>
      <c r="S40" s="456"/>
      <c r="T40" s="395"/>
      <c r="U40" s="395"/>
      <c r="V40" s="396"/>
      <c r="W40" s="396"/>
      <c r="X40" s="672"/>
      <c r="Y40" s="456"/>
      <c r="Z40" s="395"/>
      <c r="AA40" s="395"/>
      <c r="AB40" s="396"/>
      <c r="AC40" s="396"/>
      <c r="AD40" s="672"/>
      <c r="AE40" s="465"/>
      <c r="AF40" s="395"/>
      <c r="AG40" s="395"/>
      <c r="AH40" s="396"/>
      <c r="AI40" s="396"/>
      <c r="AJ40" s="672"/>
      <c r="AK40" s="440" t="s">
        <v>13</v>
      </c>
      <c r="AL40" s="392">
        <f>IF(AP40&gt;0,6,0)</f>
        <v>0</v>
      </c>
      <c r="AM40" s="392">
        <f>IF(AP40&gt;0,4,0)</f>
        <v>0</v>
      </c>
      <c r="AN40" s="458">
        <f>IF(AP40&gt;=60,1,0)</f>
        <v>0</v>
      </c>
      <c r="AO40" s="458">
        <f>IF(AP40&gt;=90,4,(IF(AP40&gt;=80,3,(IF(AP40&gt;=70,2,(IF(AP40&gt;=60,1,0)))))))</f>
        <v>0</v>
      </c>
      <c r="AP40" s="759">
        <f>成績入力!AQ42</f>
        <v>0</v>
      </c>
      <c r="AQ40" s="760"/>
      <c r="AR40" s="771" t="e">
        <f>AN40*AP40/AN40</f>
        <v>#DIV/0!</v>
      </c>
      <c r="AS40" s="772" t="e">
        <f>AL40*AO40/AL40</f>
        <v>#DIV/0!</v>
      </c>
    </row>
    <row r="41" spans="1:45" ht="8.25" customHeight="1" thickBot="1" x14ac:dyDescent="0.3">
      <c r="A41" s="682"/>
      <c r="B41" s="683"/>
      <c r="C41" s="683"/>
      <c r="D41" s="683"/>
      <c r="E41" s="683"/>
      <c r="F41" s="683"/>
      <c r="G41" s="683"/>
      <c r="H41" s="616"/>
      <c r="I41" s="616"/>
      <c r="J41" s="617"/>
      <c r="K41" s="617"/>
      <c r="L41" s="684"/>
      <c r="M41" s="618"/>
      <c r="N41" s="616"/>
      <c r="O41" s="616"/>
      <c r="P41" s="617"/>
      <c r="Q41" s="617"/>
      <c r="R41" s="684"/>
      <c r="S41" s="618"/>
      <c r="T41" s="616"/>
      <c r="U41" s="616"/>
      <c r="V41" s="617"/>
      <c r="W41" s="617"/>
      <c r="X41" s="684"/>
      <c r="Y41" s="619"/>
      <c r="Z41" s="616"/>
      <c r="AA41" s="616"/>
      <c r="AB41" s="617"/>
      <c r="AC41" s="617"/>
      <c r="AD41" s="684"/>
      <c r="AE41" s="616"/>
      <c r="AF41" s="616"/>
      <c r="AG41" s="616"/>
      <c r="AH41" s="617"/>
      <c r="AI41" s="617"/>
      <c r="AJ41" s="684"/>
      <c r="AK41" s="616"/>
      <c r="AL41" s="616"/>
      <c r="AM41" s="616"/>
      <c r="AN41" s="617"/>
      <c r="AO41" s="617"/>
      <c r="AP41" s="684"/>
      <c r="AQ41" s="685"/>
      <c r="AR41" s="686"/>
      <c r="AS41" s="687"/>
    </row>
    <row r="42" spans="1:45" x14ac:dyDescent="0.25">
      <c r="A42" s="688" t="s">
        <v>111</v>
      </c>
      <c r="B42" s="689"/>
      <c r="C42" s="689"/>
      <c r="D42" s="708"/>
      <c r="E42" s="708"/>
      <c r="F42" s="709"/>
      <c r="G42" s="710"/>
      <c r="H42" s="689"/>
      <c r="I42" s="689"/>
      <c r="J42" s="708"/>
      <c r="K42" s="708"/>
      <c r="L42" s="709"/>
      <c r="M42" s="710"/>
      <c r="N42" s="689"/>
      <c r="O42" s="689"/>
      <c r="P42" s="708"/>
      <c r="Q42" s="708"/>
      <c r="R42" s="709"/>
      <c r="S42" s="710"/>
      <c r="T42" s="689"/>
      <c r="U42" s="689"/>
      <c r="V42" s="708"/>
      <c r="W42" s="708"/>
      <c r="X42" s="709"/>
      <c r="Y42" s="711"/>
      <c r="Z42" s="19"/>
      <c r="AA42" s="19"/>
      <c r="AB42" s="636"/>
      <c r="AC42" s="636"/>
      <c r="AD42" s="637"/>
      <c r="AE42" s="48"/>
      <c r="AF42" s="19"/>
      <c r="AG42" s="19"/>
      <c r="AH42" s="636"/>
      <c r="AI42" s="636"/>
      <c r="AJ42" s="638"/>
      <c r="AK42" s="92"/>
      <c r="AL42" s="19"/>
      <c r="AM42" s="19"/>
      <c r="AN42" s="636"/>
      <c r="AO42" s="636"/>
      <c r="AP42" s="639"/>
      <c r="AQ42" s="640"/>
      <c r="AR42" s="641"/>
      <c r="AS42" s="642"/>
    </row>
    <row r="43" spans="1:45" x14ac:dyDescent="0.25">
      <c r="A43" s="507"/>
      <c r="B43" s="388"/>
      <c r="C43" s="388"/>
      <c r="D43" s="181"/>
      <c r="E43" s="181"/>
      <c r="F43" s="647"/>
      <c r="G43" s="450" t="s">
        <v>6</v>
      </c>
      <c r="H43" s="16">
        <f>IF(L43&gt;0,2,0)</f>
        <v>0</v>
      </c>
      <c r="I43" s="16">
        <f>IF(L43&gt;0,1,0)</f>
        <v>0</v>
      </c>
      <c r="J43" s="50">
        <f>IF(L43&gt;=60,1,0)</f>
        <v>0</v>
      </c>
      <c r="K43" s="50">
        <f>IF(L43&gt;=90,4,(IF(L43&gt;=80,3,(IF(L43&gt;=70,2,(IF(L43&gt;=60,1,0)))))))</f>
        <v>0</v>
      </c>
      <c r="L43" s="645">
        <f>成績入力!M31</f>
        <v>0</v>
      </c>
      <c r="M43" s="425" t="s">
        <v>68</v>
      </c>
      <c r="N43" s="16">
        <f>IF(R43&gt;0,2,0)</f>
        <v>0</v>
      </c>
      <c r="O43" s="16">
        <f>IF(R43&gt;0,2,0)</f>
        <v>0</v>
      </c>
      <c r="P43" s="50">
        <f>IF(R43&gt;=60,1,0)</f>
        <v>0</v>
      </c>
      <c r="Q43" s="50">
        <f>IF(R43&gt;=90,4,(IF(R43&gt;=80,3,(IF(R43&gt;=70,2,(IF(R43&gt;=60,1,0)))))))</f>
        <v>0</v>
      </c>
      <c r="R43" s="645">
        <f>成績入力!S31</f>
        <v>0</v>
      </c>
      <c r="S43" s="417" t="s">
        <v>69</v>
      </c>
      <c r="T43" s="16">
        <f>IF(X43&gt;0,2,0)</f>
        <v>0</v>
      </c>
      <c r="U43" s="16">
        <f>IF(X43&gt;0,2,0)</f>
        <v>0</v>
      </c>
      <c r="V43" s="177">
        <f>IF(X43&gt;=60,1,0)</f>
        <v>0</v>
      </c>
      <c r="W43" s="50">
        <f>IF(X43&gt;=90,4,(IF(X43&gt;=80,3,(IF(X43&gt;=70,2,(IF(X43&gt;=60,1,0)))))))</f>
        <v>0</v>
      </c>
      <c r="X43" s="645">
        <f>成績入力!Y31</f>
        <v>0</v>
      </c>
      <c r="Y43" s="450" t="s">
        <v>70</v>
      </c>
      <c r="Z43" s="38">
        <f>IF(AD43&gt;0,2,0)</f>
        <v>0</v>
      </c>
      <c r="AA43" s="38">
        <f>IF(AD43&gt;0,2,0)</f>
        <v>0</v>
      </c>
      <c r="AB43" s="51">
        <f>IF(AD43&gt;=60,1,0)</f>
        <v>0</v>
      </c>
      <c r="AC43" s="51">
        <f>IF(AD43&gt;=90,4,(IF(AD43&gt;=80,3,(IF(AD43&gt;=70,2,(IF(AD43&gt;=60,1,0)))))))</f>
        <v>0</v>
      </c>
      <c r="AD43" s="769">
        <f>成績入力!AE32</f>
        <v>0</v>
      </c>
      <c r="AE43" s="955" t="s">
        <v>71</v>
      </c>
      <c r="AF43" s="38">
        <f>IF(AJ43&gt;0,2,0)</f>
        <v>0</v>
      </c>
      <c r="AG43" s="38">
        <f>IF(AJ43&gt;0,2,0)</f>
        <v>0</v>
      </c>
      <c r="AH43" s="51">
        <f>IF(AJ43&gt;=60,1,0)</f>
        <v>0</v>
      </c>
      <c r="AI43" s="51">
        <f>IF(AJ43&gt;=90,4,(IF(AJ43&gt;=80,3,(IF(AJ43&gt;=70,2,(IF(AJ43&gt;=60,1,0)))))))</f>
        <v>0</v>
      </c>
      <c r="AJ43" s="769">
        <f>成績入力!AK32</f>
        <v>0</v>
      </c>
      <c r="AK43" s="271"/>
      <c r="AL43" s="265"/>
      <c r="AM43" s="265"/>
      <c r="AN43" s="413"/>
      <c r="AO43" s="413"/>
      <c r="AP43" s="648"/>
      <c r="AQ43" s="649">
        <f>(J43+P43+V43+AB43+AH43+AB44)/6</f>
        <v>0</v>
      </c>
      <c r="AR43" s="650" t="e">
        <f>(J43*L43+P43*R43+V43*X43+AB43*AD43+AH43*AJ43+AB44*AD44)/(J43+P43+V43+AB43+AH43+AB44)</f>
        <v>#DIV/0!</v>
      </c>
      <c r="AS43" s="651" t="e">
        <f>(H43*K43+N43*Q43+T43*W43+Z43*AC43+AF43*AI43+Z44*AC44)/(H43+N43+T43+Z43+AF43+Z44)</f>
        <v>#DIV/0!</v>
      </c>
    </row>
    <row r="44" spans="1:45" s="386" customFormat="1" ht="13.15" thickBot="1" x14ac:dyDescent="0.3">
      <c r="A44" s="508"/>
      <c r="B44" s="452"/>
      <c r="C44" s="452"/>
      <c r="D44" s="469"/>
      <c r="E44" s="469"/>
      <c r="F44" s="773"/>
      <c r="G44" s="212"/>
      <c r="H44" s="452"/>
      <c r="I44" s="452"/>
      <c r="J44" s="469"/>
      <c r="K44" s="469"/>
      <c r="L44" s="693"/>
      <c r="M44" s="470"/>
      <c r="N44" s="452"/>
      <c r="O44" s="452"/>
      <c r="P44" s="469"/>
      <c r="Q44" s="469"/>
      <c r="R44" s="693"/>
      <c r="S44" s="212"/>
      <c r="T44" s="452"/>
      <c r="U44" s="452"/>
      <c r="V44" s="469"/>
      <c r="W44" s="469"/>
      <c r="X44" s="693"/>
      <c r="Y44" s="193" t="s">
        <v>25</v>
      </c>
      <c r="Z44" s="40">
        <f>IF(AD44&gt;0,2,0)</f>
        <v>0</v>
      </c>
      <c r="AA44" s="40">
        <f>IF(AD44&gt;0,2,0)</f>
        <v>0</v>
      </c>
      <c r="AB44" s="391">
        <f>IF(AD44&gt;=60,1,0)</f>
        <v>0</v>
      </c>
      <c r="AC44" s="391">
        <f>IF(AD44&gt;=90,4,(IF(AD44&gt;=80,3,(IF(AD44&gt;=70,2,(IF(AD44&gt;=60,1,0)))))))</f>
        <v>0</v>
      </c>
      <c r="AD44" s="679">
        <f>成績入力!AE41</f>
        <v>0</v>
      </c>
      <c r="AE44" s="234"/>
      <c r="AF44" s="228"/>
      <c r="AG44" s="228"/>
      <c r="AH44" s="229"/>
      <c r="AI44" s="229"/>
      <c r="AJ44" s="666"/>
      <c r="AK44" s="277"/>
      <c r="AL44" s="228"/>
      <c r="AM44" s="228"/>
      <c r="AN44" s="364"/>
      <c r="AO44" s="364"/>
      <c r="AP44" s="681"/>
      <c r="AQ44" s="655"/>
      <c r="AR44" s="656"/>
      <c r="AS44" s="657"/>
    </row>
    <row r="45" spans="1:45" s="386" customFormat="1" ht="13.5" thickTop="1" thickBot="1" x14ac:dyDescent="0.3">
      <c r="A45" s="509" t="s">
        <v>4</v>
      </c>
      <c r="B45" s="466">
        <f>IF(F45&gt;0,2,0)</f>
        <v>0</v>
      </c>
      <c r="C45" s="466">
        <f>IF(F45&gt;0,1,0)</f>
        <v>0</v>
      </c>
      <c r="D45" s="467">
        <f>IF(F45&gt;=60,1,0)</f>
        <v>0</v>
      </c>
      <c r="E45" s="467">
        <f>IF(F45&gt;=90,4,(IF(F45&gt;=80,3,(IF(F45&gt;=70,2,(IF(F45&gt;=60,1,0)))))))</f>
        <v>0</v>
      </c>
      <c r="F45" s="774">
        <f>成績入力!G23</f>
        <v>0</v>
      </c>
      <c r="G45" s="468" t="s">
        <v>17</v>
      </c>
      <c r="H45" s="466">
        <f>IF(L45&gt;0,1,0)</f>
        <v>0</v>
      </c>
      <c r="I45" s="466">
        <f>IF(L45&gt;0,1,0)</f>
        <v>0</v>
      </c>
      <c r="J45" s="467">
        <f>IF(L45&gt;=60,1,0)</f>
        <v>0</v>
      </c>
      <c r="K45" s="467">
        <f>IF(L45&gt;=90,4,(IF(L45&gt;=80,3,(IF(L45&gt;=70,2,(IF(L45&gt;=60,1,0)))))))</f>
        <v>0</v>
      </c>
      <c r="L45" s="774">
        <f>成績入力!M23</f>
        <v>0</v>
      </c>
      <c r="M45" s="394"/>
      <c r="N45" s="395"/>
      <c r="O45" s="395"/>
      <c r="P45" s="396"/>
      <c r="Q45" s="396"/>
      <c r="R45" s="672"/>
      <c r="S45" s="397" t="s">
        <v>12</v>
      </c>
      <c r="T45" s="395">
        <f>IF(X45&gt;0,2,0)</f>
        <v>0</v>
      </c>
      <c r="U45" s="395">
        <f>IF(X45&gt;0,1,0)</f>
        <v>0</v>
      </c>
      <c r="V45" s="396">
        <f>IF(X45&gt;=60,1,0)</f>
        <v>0</v>
      </c>
      <c r="W45" s="396">
        <f>IF(X45&gt;=90,4,(IF(X45&gt;=80,3,(IF(X45&gt;=70,2,(IF(X45&gt;=60,1,0)))))))</f>
        <v>0</v>
      </c>
      <c r="X45" s="672">
        <f>成績入力!Y38</f>
        <v>0</v>
      </c>
      <c r="Y45" s="456"/>
      <c r="Z45" s="395"/>
      <c r="AA45" s="395"/>
      <c r="AB45" s="396"/>
      <c r="AC45" s="396"/>
      <c r="AD45" s="672"/>
      <c r="AE45" s="465"/>
      <c r="AF45" s="395"/>
      <c r="AG45" s="395"/>
      <c r="AH45" s="396"/>
      <c r="AI45" s="396"/>
      <c r="AJ45" s="672"/>
      <c r="AK45" s="440" t="s">
        <v>13</v>
      </c>
      <c r="AL45" s="392">
        <f>IF(AP45&gt;0,6,0)</f>
        <v>0</v>
      </c>
      <c r="AM45" s="392">
        <f>IF(AP45&gt;0,4,0)</f>
        <v>0</v>
      </c>
      <c r="AN45" s="458">
        <f>IF(AP45&gt;=60,1,0)</f>
        <v>0</v>
      </c>
      <c r="AO45" s="458">
        <f>IF(AP45&gt;=90,4,(IF(AP45&gt;=80,3,(IF(AP45&gt;=70,2,(IF(AP45&gt;=60,1,0)))))))</f>
        <v>0</v>
      </c>
      <c r="AP45" s="759">
        <f>成績入力!AQ42</f>
        <v>0</v>
      </c>
      <c r="AQ45" s="760"/>
      <c r="AR45" s="771" t="e">
        <f>AN45*AP45/AN45</f>
        <v>#DIV/0!</v>
      </c>
      <c r="AS45" s="772" t="e">
        <f>AL45*AO45/AL45</f>
        <v>#DIV/0!</v>
      </c>
    </row>
    <row r="46" spans="1:45" ht="8.25" customHeight="1" thickBot="1" x14ac:dyDescent="0.3">
      <c r="A46" s="682"/>
      <c r="B46" s="683"/>
      <c r="C46" s="683"/>
      <c r="D46" s="683"/>
      <c r="E46" s="683"/>
      <c r="F46" s="683"/>
      <c r="G46" s="683"/>
      <c r="H46" s="616"/>
      <c r="I46" s="616"/>
      <c r="J46" s="617"/>
      <c r="K46" s="617"/>
      <c r="L46" s="684"/>
      <c r="M46" s="618"/>
      <c r="N46" s="616"/>
      <c r="O46" s="616"/>
      <c r="P46" s="617"/>
      <c r="Q46" s="617"/>
      <c r="R46" s="684"/>
      <c r="S46" s="618"/>
      <c r="T46" s="616"/>
      <c r="U46" s="616"/>
      <c r="V46" s="617"/>
      <c r="W46" s="617"/>
      <c r="X46" s="684"/>
      <c r="Y46" s="619"/>
      <c r="Z46" s="616"/>
      <c r="AA46" s="616"/>
      <c r="AB46" s="617"/>
      <c r="AC46" s="617"/>
      <c r="AD46" s="684"/>
      <c r="AE46" s="616"/>
      <c r="AF46" s="616"/>
      <c r="AG46" s="616"/>
      <c r="AH46" s="617"/>
      <c r="AI46" s="617"/>
      <c r="AJ46" s="684"/>
      <c r="AK46" s="616"/>
      <c r="AL46" s="616"/>
      <c r="AM46" s="616"/>
      <c r="AN46" s="617"/>
      <c r="AO46" s="617"/>
      <c r="AP46" s="684"/>
      <c r="AQ46" s="685"/>
      <c r="AR46" s="686"/>
      <c r="AS46" s="687"/>
    </row>
    <row r="47" spans="1:45" x14ac:dyDescent="0.25">
      <c r="A47" s="688" t="s">
        <v>112</v>
      </c>
      <c r="B47" s="689"/>
      <c r="C47" s="689"/>
      <c r="D47" s="708"/>
      <c r="E47" s="708"/>
      <c r="F47" s="709"/>
      <c r="G47" s="710"/>
      <c r="H47" s="689"/>
      <c r="I47" s="689"/>
      <c r="J47" s="708"/>
      <c r="K47" s="708"/>
      <c r="L47" s="709"/>
      <c r="M47" s="710"/>
      <c r="N47" s="689"/>
      <c r="O47" s="689"/>
      <c r="P47" s="708"/>
      <c r="Q47" s="708"/>
      <c r="R47" s="709"/>
      <c r="S47" s="710"/>
      <c r="T47" s="689"/>
      <c r="U47" s="689"/>
      <c r="V47" s="708"/>
      <c r="W47" s="708"/>
      <c r="X47" s="709"/>
      <c r="Y47" s="711"/>
      <c r="Z47" s="689"/>
      <c r="AA47" s="689"/>
      <c r="AB47" s="708"/>
      <c r="AC47" s="708"/>
      <c r="AD47" s="709"/>
      <c r="AE47" s="711"/>
      <c r="AF47" s="689"/>
      <c r="AG47" s="689"/>
      <c r="AH47" s="708"/>
      <c r="AI47" s="708"/>
      <c r="AJ47" s="712"/>
      <c r="AK47" s="710"/>
      <c r="AL47" s="689"/>
      <c r="AM47" s="689"/>
      <c r="AN47" s="708"/>
      <c r="AO47" s="708"/>
      <c r="AP47" s="713"/>
      <c r="AQ47" s="640"/>
      <c r="AR47" s="641"/>
      <c r="AS47" s="642"/>
    </row>
    <row r="48" spans="1:45" x14ac:dyDescent="0.25">
      <c r="A48" s="499" t="s">
        <v>165</v>
      </c>
      <c r="B48" s="16">
        <f>IF(F48&gt;0,2,0)</f>
        <v>0</v>
      </c>
      <c r="C48" s="16">
        <f>IF(F48&gt;0,1,0)</f>
        <v>0</v>
      </c>
      <c r="D48" s="50">
        <f>IF(F48&gt;=60,1,0)</f>
        <v>0</v>
      </c>
      <c r="E48" s="50">
        <f>IF(F48&gt;=90,4,(IF(F48&gt;=80,3,(IF(F48&gt;=70,2,(IF(F48&gt;=60,1,0)))))))</f>
        <v>0</v>
      </c>
      <c r="F48" s="775">
        <f>成績入力!G42</f>
        <v>0</v>
      </c>
      <c r="G48" s="450" t="s">
        <v>38</v>
      </c>
      <c r="H48" s="16">
        <f>IF(L48&gt;0,2,0)</f>
        <v>0</v>
      </c>
      <c r="I48" s="16">
        <f>IF(L48&gt;0,2,0)</f>
        <v>0</v>
      </c>
      <c r="J48" s="50">
        <f>IF(L48&gt;=60,1,0)</f>
        <v>0</v>
      </c>
      <c r="K48" s="50">
        <f>IF(L48&gt;=90,4,(IF(L48&gt;=80,3,(IF(L48&gt;=70,2,(IF(L48&gt;=60,1,0)))))))</f>
        <v>0</v>
      </c>
      <c r="L48" s="645">
        <f>成績入力!M25</f>
        <v>0</v>
      </c>
      <c r="M48" s="450" t="s">
        <v>73</v>
      </c>
      <c r="N48" s="16">
        <f>IF(R48&gt;0,2,0)</f>
        <v>0</v>
      </c>
      <c r="O48" s="16">
        <f>IF(R48&gt;0,2,0)</f>
        <v>0</v>
      </c>
      <c r="P48" s="50">
        <f>IF(R48&gt;=60,1,0)</f>
        <v>0</v>
      </c>
      <c r="Q48" s="50">
        <f>IF(R48&gt;=90,4,(IF(R48&gt;=80,3,(IF(R48&gt;=70,2,(IF(R48&gt;=60,1,0)))))))</f>
        <v>0</v>
      </c>
      <c r="R48" s="645">
        <f>成績入力!S34</f>
        <v>0</v>
      </c>
      <c r="S48" s="417"/>
      <c r="T48" s="388"/>
      <c r="U48" s="388"/>
      <c r="V48" s="389"/>
      <c r="W48" s="181"/>
      <c r="X48" s="647"/>
      <c r="Y48" s="472" t="s">
        <v>53</v>
      </c>
      <c r="Z48" s="16">
        <f>IF(AD48&gt;0,1,0)</f>
        <v>0</v>
      </c>
      <c r="AA48" s="16">
        <f>IF(AD48&gt;0,1,0)</f>
        <v>0</v>
      </c>
      <c r="AB48" s="50">
        <f>IF(AD48&gt;=60,1,0)</f>
        <v>0</v>
      </c>
      <c r="AC48" s="50">
        <f>IF(AD48&gt;=90,4,(IF(AD48&gt;=80,3,(IF(AD48&gt;=70,2,(IF(AD48&gt;=60,1,0)))))))</f>
        <v>0</v>
      </c>
      <c r="AD48" s="645">
        <f>成績入力!AE27</f>
        <v>0</v>
      </c>
      <c r="AE48" s="424" t="s">
        <v>54</v>
      </c>
      <c r="AF48" s="16">
        <f>IF(AJ48&gt;0,1,0)</f>
        <v>0</v>
      </c>
      <c r="AG48" s="16">
        <f>IF(AJ48&gt;0,1,0)</f>
        <v>0</v>
      </c>
      <c r="AH48" s="50">
        <f>IF(AJ48&gt;=60,1,0)</f>
        <v>0</v>
      </c>
      <c r="AI48" s="50">
        <f>IF(AJ48&gt;=90,4,(IF(AJ48&gt;=80,3,(IF(AJ48&gt;=70,2,(IF(AJ48&gt;=60,1,0)))))))</f>
        <v>0</v>
      </c>
      <c r="AJ48" s="645">
        <f>成績入力!AK27</f>
        <v>0</v>
      </c>
      <c r="AK48" s="427" t="s">
        <v>13</v>
      </c>
      <c r="AL48" s="16">
        <f>IF(AP48&gt;0,6,0)</f>
        <v>0</v>
      </c>
      <c r="AM48" s="16">
        <f>IF(AP48&gt;0,4,0)</f>
        <v>0</v>
      </c>
      <c r="AN48" s="50">
        <f>IF(AP48&gt;=60,1,0)</f>
        <v>0</v>
      </c>
      <c r="AO48" s="50">
        <f>IF(AP48&gt;=90,4,(IF(AP48&gt;=80,3,(IF(AP48&gt;=70,2,(IF(AP48&gt;=60,1,0)))))))</f>
        <v>0</v>
      </c>
      <c r="AP48" s="661">
        <f>成績入力!AQ42</f>
        <v>0</v>
      </c>
      <c r="AQ48" s="649">
        <f>(D48+J48+P48+AB48+AH48+AB49+AN48)/7</f>
        <v>0</v>
      </c>
      <c r="AR48" s="650" t="e">
        <f>(D48*F48+J48*L48+P48*R48+AB48*AD48+AH48*AJ48+AN48*AP48)/(D48+J48+P48+AB48+AH48+AN48)</f>
        <v>#DIV/0!</v>
      </c>
      <c r="AS48" s="651" t="e">
        <f>(B48*E48+H48*K48+N48*Q48+Z48*AC48+AF48*AI48+AL48*AO48+Z49*AC49)/(B48+H48+N48+Z48+AF48+AL48+Z49)</f>
        <v>#DIV/0!</v>
      </c>
    </row>
    <row r="49" spans="1:45" s="386" customFormat="1" ht="13.15" thickBot="1" x14ac:dyDescent="0.3">
      <c r="A49" s="501"/>
      <c r="B49" s="228"/>
      <c r="C49" s="228"/>
      <c r="D49" s="364"/>
      <c r="E49" s="364"/>
      <c r="F49" s="278"/>
      <c r="G49" s="438"/>
      <c r="H49" s="228"/>
      <c r="I49" s="228"/>
      <c r="J49" s="364"/>
      <c r="K49" s="364"/>
      <c r="L49" s="666"/>
      <c r="M49" s="453"/>
      <c r="N49" s="228"/>
      <c r="O49" s="228"/>
      <c r="P49" s="364"/>
      <c r="Q49" s="364"/>
      <c r="R49" s="666"/>
      <c r="S49" s="438"/>
      <c r="T49" s="228"/>
      <c r="U49" s="228"/>
      <c r="V49" s="364"/>
      <c r="W49" s="364"/>
      <c r="X49" s="666"/>
      <c r="Y49" s="599" t="s">
        <v>25</v>
      </c>
      <c r="Z49" s="40">
        <f>IF(AD49&gt;0,2,0)</f>
        <v>0</v>
      </c>
      <c r="AA49" s="40">
        <f>IF(AD49&gt;0,2,0)</f>
        <v>0</v>
      </c>
      <c r="AB49" s="391">
        <f>IF(AD49&gt;=60,1,0)</f>
        <v>0</v>
      </c>
      <c r="AC49" s="391">
        <f>IF(AD49&gt;=90,4,(IF(AD49&gt;=80,3,(IF(AD49&gt;=70,2,(IF(AD49&gt;=60,1,0)))))))</f>
        <v>0</v>
      </c>
      <c r="AD49" s="679">
        <f>成績入力!AE41</f>
        <v>0</v>
      </c>
      <c r="AE49" s="234"/>
      <c r="AF49" s="228"/>
      <c r="AG49" s="228"/>
      <c r="AH49" s="229"/>
      <c r="AI49" s="229"/>
      <c r="AJ49" s="666"/>
      <c r="AK49" s="277"/>
      <c r="AL49" s="228"/>
      <c r="AM49" s="228"/>
      <c r="AN49" s="364"/>
      <c r="AO49" s="364"/>
      <c r="AP49" s="681"/>
      <c r="AQ49" s="655"/>
      <c r="AR49" s="656"/>
      <c r="AS49" s="657"/>
    </row>
    <row r="50" spans="1:45" ht="8.25" customHeight="1" thickBot="1" x14ac:dyDescent="0.3">
      <c r="A50" s="682"/>
      <c r="B50" s="683"/>
      <c r="C50" s="683"/>
      <c r="D50" s="683"/>
      <c r="E50" s="683"/>
      <c r="F50" s="683"/>
      <c r="G50" s="683"/>
      <c r="H50" s="616"/>
      <c r="I50" s="616"/>
      <c r="J50" s="617"/>
      <c r="K50" s="617"/>
      <c r="L50" s="684"/>
      <c r="M50" s="618"/>
      <c r="N50" s="616"/>
      <c r="O50" s="616"/>
      <c r="P50" s="617"/>
      <c r="Q50" s="617"/>
      <c r="R50" s="684"/>
      <c r="S50" s="618"/>
      <c r="T50" s="616"/>
      <c r="U50" s="616"/>
      <c r="V50" s="617"/>
      <c r="W50" s="617"/>
      <c r="X50" s="684"/>
      <c r="Y50" s="619"/>
      <c r="Z50" s="616"/>
      <c r="AA50" s="616"/>
      <c r="AB50" s="617"/>
      <c r="AC50" s="617"/>
      <c r="AD50" s="684"/>
      <c r="AE50" s="616"/>
      <c r="AF50" s="616"/>
      <c r="AG50" s="616"/>
      <c r="AH50" s="617"/>
      <c r="AI50" s="617"/>
      <c r="AJ50" s="684"/>
      <c r="AK50" s="616"/>
      <c r="AL50" s="616"/>
      <c r="AM50" s="616"/>
      <c r="AN50" s="617"/>
      <c r="AO50" s="617"/>
      <c r="AP50" s="684"/>
      <c r="AQ50" s="685"/>
      <c r="AR50" s="686"/>
      <c r="AS50" s="687"/>
    </row>
    <row r="51" spans="1:45" x14ac:dyDescent="0.25">
      <c r="A51" s="688" t="s">
        <v>114</v>
      </c>
      <c r="B51" s="689"/>
      <c r="C51" s="689"/>
      <c r="D51" s="708"/>
      <c r="E51" s="708"/>
      <c r="F51" s="709"/>
      <c r="G51" s="710"/>
      <c r="H51" s="689"/>
      <c r="I51" s="689"/>
      <c r="J51" s="708"/>
      <c r="K51" s="708"/>
      <c r="L51" s="709"/>
      <c r="M51" s="710"/>
      <c r="N51" s="689"/>
      <c r="O51" s="689"/>
      <c r="P51" s="708"/>
      <c r="Q51" s="708"/>
      <c r="R51" s="709"/>
      <c r="S51" s="710"/>
      <c r="T51" s="689"/>
      <c r="U51" s="689"/>
      <c r="V51" s="708"/>
      <c r="W51" s="708"/>
      <c r="X51" s="709"/>
      <c r="Y51" s="711"/>
      <c r="Z51" s="689"/>
      <c r="AA51" s="689"/>
      <c r="AB51" s="708"/>
      <c r="AC51" s="708"/>
      <c r="AD51" s="709"/>
      <c r="AE51" s="711"/>
      <c r="AF51" s="689"/>
      <c r="AG51" s="689"/>
      <c r="AH51" s="708"/>
      <c r="AI51" s="708"/>
      <c r="AJ51" s="712"/>
      <c r="AK51" s="710"/>
      <c r="AL51" s="689"/>
      <c r="AM51" s="689"/>
      <c r="AN51" s="708"/>
      <c r="AO51" s="708"/>
      <c r="AP51" s="713"/>
      <c r="AQ51" s="640"/>
      <c r="AR51" s="641"/>
      <c r="AS51" s="642"/>
    </row>
    <row r="52" spans="1:45" s="386" customFormat="1" x14ac:dyDescent="0.25">
      <c r="A52" s="499" t="s">
        <v>165</v>
      </c>
      <c r="B52" s="16">
        <f>IF(F52&gt;0,2,0)</f>
        <v>0</v>
      </c>
      <c r="C52" s="16">
        <f>IF(F52&gt;0,1,0)</f>
        <v>0</v>
      </c>
      <c r="D52" s="50">
        <f>IF(F52&gt;=60,1,0)</f>
        <v>0</v>
      </c>
      <c r="E52" s="50">
        <f>IF(F52&gt;=90,4,(IF(F52&gt;=80,3,(IF(F52&gt;=70,2,(IF(F52&gt;=60,1,0)))))))</f>
        <v>0</v>
      </c>
      <c r="F52" s="645">
        <f>成績入力!G42</f>
        <v>0</v>
      </c>
      <c r="G52" s="450" t="s">
        <v>38</v>
      </c>
      <c r="H52" s="16">
        <f>IF(L52&gt;0,2,0)</f>
        <v>0</v>
      </c>
      <c r="I52" s="16">
        <f>IF(L52&gt;0,2,0)</f>
        <v>0</v>
      </c>
      <c r="J52" s="50">
        <f>IF(L52&gt;=60,1,0)</f>
        <v>0</v>
      </c>
      <c r="K52" s="50">
        <f>IF(L52&gt;=90,4,(IF(L52&gt;=80,3,(IF(L52&gt;=70,2,(IF(L52&gt;=60,1,0)))))))</f>
        <v>0</v>
      </c>
      <c r="L52" s="645">
        <f>成績入力!M25</f>
        <v>0</v>
      </c>
      <c r="M52" s="450" t="s">
        <v>73</v>
      </c>
      <c r="N52" s="16">
        <f>IF(R52&gt;0,2,0)</f>
        <v>0</v>
      </c>
      <c r="O52" s="16">
        <f>IF(R52&gt;0,2,0)</f>
        <v>0</v>
      </c>
      <c r="P52" s="50">
        <f>IF(R52&gt;=60,1,0)</f>
        <v>0</v>
      </c>
      <c r="Q52" s="50">
        <f>IF(R52&gt;=90,4,(IF(R52&gt;=80,3,(IF(R52&gt;=70,2,(IF(R52&gt;=60,1,0)))))))</f>
        <v>0</v>
      </c>
      <c r="R52" s="645">
        <f>成績入力!S34</f>
        <v>0</v>
      </c>
      <c r="S52" s="387"/>
      <c r="T52" s="388"/>
      <c r="U52" s="388"/>
      <c r="V52" s="389"/>
      <c r="W52" s="389"/>
      <c r="X52" s="697"/>
      <c r="Y52" s="444" t="s">
        <v>39</v>
      </c>
      <c r="Z52" s="16">
        <f>IF(AD52&gt;0,4,0)</f>
        <v>0</v>
      </c>
      <c r="AA52" s="16">
        <f>IF(AD52&gt;0,3,0)</f>
        <v>0</v>
      </c>
      <c r="AB52" s="50">
        <f>IF(AD52&gt;=60,1,0)</f>
        <v>0</v>
      </c>
      <c r="AC52" s="50">
        <f>IF(AD52&gt;=90,4,(IF(AD52&gt;=80,3,(IF(AD52&gt;=70,2,(IF(AD52&gt;=60,1,0)))))))</f>
        <v>0</v>
      </c>
      <c r="AD52" s="645">
        <f>成績入力!AE26</f>
        <v>0</v>
      </c>
      <c r="AE52" s="444" t="s">
        <v>40</v>
      </c>
      <c r="AF52" s="16">
        <f>IF(AJ52&gt;0,4,0)</f>
        <v>0</v>
      </c>
      <c r="AG52" s="16">
        <f>IF(AJ52&gt;0,3,0)</f>
        <v>0</v>
      </c>
      <c r="AH52" s="50">
        <f>IF(AJ52&gt;=60,1,0)</f>
        <v>0</v>
      </c>
      <c r="AI52" s="50">
        <f>IF(AJ52&gt;=90,4,(IF(AJ52&gt;=80,3,(IF(AJ52&gt;=70,2,(IF(AJ52&gt;=60,1,0)))))))</f>
        <v>0</v>
      </c>
      <c r="AJ52" s="645">
        <f>成績入力!AK26</f>
        <v>0</v>
      </c>
      <c r="AK52" s="653"/>
      <c r="AL52" s="388"/>
      <c r="AM52" s="388"/>
      <c r="AN52" s="389"/>
      <c r="AO52" s="389"/>
      <c r="AP52" s="654"/>
      <c r="AQ52" s="649">
        <f>(D52+J52+P52+AB52+AH52+AB53+AH53+AH54+AN54)/9</f>
        <v>0</v>
      </c>
      <c r="AR52" s="776" t="e">
        <f>(D52*F52+J52*L52+P52*R52+AB52*AD52+AH52*AJ52+AB53*AD53+AH53*AJ53+AH54*AJ54+AN54*AP54)/(D52+J52+P52+AB52+AH52+AB53+AH53+AH54+AN54)</f>
        <v>#DIV/0!</v>
      </c>
      <c r="AS52" s="777" t="e">
        <f>(B52*E52+H52*K52+N52*Q52+Z52*AC52+AF52*AI52+Z53*AC53+AF53*AI53+AF54*AI54+AL54*AO54)/(B52+H52+N52+Z52+AF52+Z53+AF53+AF54+AL54)</f>
        <v>#DIV/0!</v>
      </c>
    </row>
    <row r="53" spans="1:45" s="386" customFormat="1" x14ac:dyDescent="0.25">
      <c r="A53" s="494"/>
      <c r="B53" s="388"/>
      <c r="C53" s="388"/>
      <c r="D53" s="389"/>
      <c r="E53" s="389"/>
      <c r="F53" s="652"/>
      <c r="G53" s="390"/>
      <c r="H53" s="388"/>
      <c r="I53" s="388"/>
      <c r="J53" s="389"/>
      <c r="K53" s="389"/>
      <c r="L53" s="647"/>
      <c r="M53" s="471"/>
      <c r="N53" s="388"/>
      <c r="O53" s="388"/>
      <c r="P53" s="389"/>
      <c r="Q53" s="389"/>
      <c r="R53" s="647"/>
      <c r="S53" s="449"/>
      <c r="T53" s="388"/>
      <c r="U53" s="388"/>
      <c r="V53" s="389"/>
      <c r="W53" s="389"/>
      <c r="X53" s="697"/>
      <c r="Y53" s="176" t="s">
        <v>53</v>
      </c>
      <c r="Z53" s="40">
        <f>IF(AD53&gt;0,1,0)</f>
        <v>0</v>
      </c>
      <c r="AA53" s="40">
        <f>IF(AD53&gt;0,1,0)</f>
        <v>0</v>
      </c>
      <c r="AB53" s="56">
        <f>IF(AD53&gt;=60,1,0)</f>
        <v>0</v>
      </c>
      <c r="AC53" s="56">
        <f>IF(AD53&gt;=90,4,(IF(AD53&gt;=80,3,(IF(AD53&gt;=70,2,(IF(AD53&gt;=60,1,0)))))))</f>
        <v>0</v>
      </c>
      <c r="AD53" s="679">
        <f>成績入力!AE27</f>
        <v>0</v>
      </c>
      <c r="AE53" s="176" t="s">
        <v>54</v>
      </c>
      <c r="AF53" s="40">
        <f>IF(AJ53&gt;0,1,0)</f>
        <v>0</v>
      </c>
      <c r="AG53" s="40">
        <f>IF(AJ53&gt;0,1,0)</f>
        <v>0</v>
      </c>
      <c r="AH53" s="56">
        <f>IF(AJ53&gt;=60,1,0)</f>
        <v>0</v>
      </c>
      <c r="AI53" s="56">
        <f>IF(AJ53&gt;=90,4,(IF(AJ53&gt;=80,3,(IF(AJ53&gt;=70,2,(IF(AJ53&gt;=60,1,0)))))))</f>
        <v>0</v>
      </c>
      <c r="AJ53" s="679">
        <f>成績入力!AK27</f>
        <v>0</v>
      </c>
      <c r="AK53" s="653"/>
      <c r="AL53" s="388"/>
      <c r="AM53" s="388"/>
      <c r="AN53" s="389"/>
      <c r="AO53" s="389"/>
      <c r="AP53" s="654"/>
      <c r="AQ53" s="658"/>
      <c r="AR53" s="659"/>
      <c r="AS53" s="660"/>
    </row>
    <row r="54" spans="1:45" ht="13.15" thickBot="1" x14ac:dyDescent="0.3">
      <c r="A54" s="238"/>
      <c r="B54" s="228"/>
      <c r="C54" s="228"/>
      <c r="D54" s="364"/>
      <c r="E54" s="364"/>
      <c r="F54" s="665"/>
      <c r="G54" s="228"/>
      <c r="H54" s="228"/>
      <c r="I54" s="228"/>
      <c r="J54" s="364"/>
      <c r="K54" s="364"/>
      <c r="L54" s="666"/>
      <c r="M54" s="667"/>
      <c r="N54" s="474"/>
      <c r="O54" s="474"/>
      <c r="P54" s="475"/>
      <c r="Q54" s="475"/>
      <c r="R54" s="668"/>
      <c r="S54" s="277"/>
      <c r="T54" s="228"/>
      <c r="U54" s="228"/>
      <c r="V54" s="364"/>
      <c r="W54" s="364"/>
      <c r="X54" s="278"/>
      <c r="Y54" s="473"/>
      <c r="Z54" s="474"/>
      <c r="AA54" s="474"/>
      <c r="AB54" s="475"/>
      <c r="AC54" s="475"/>
      <c r="AD54" s="668"/>
      <c r="AE54" s="357" t="s">
        <v>23</v>
      </c>
      <c r="AF54" s="40">
        <f>IF(AJ54&gt;0,1,0)</f>
        <v>0</v>
      </c>
      <c r="AG54" s="40">
        <f>IF(AJ54&gt;0,1,0)</f>
        <v>0</v>
      </c>
      <c r="AH54" s="56">
        <f>IF(AJ54&gt;=60,1,0)</f>
        <v>0</v>
      </c>
      <c r="AI54" s="56">
        <f>IF(AJ54&gt;=90,4,(IF(AJ54&gt;=80,3,(IF(AJ54&gt;=70,2,(IF(AJ54&gt;=60,1,0)))))))</f>
        <v>0</v>
      </c>
      <c r="AJ54" s="679">
        <f>成績入力!AK42</f>
        <v>0</v>
      </c>
      <c r="AK54" s="365" t="s">
        <v>13</v>
      </c>
      <c r="AL54" s="40">
        <f>IF(AP54&gt;0,6,0)</f>
        <v>0</v>
      </c>
      <c r="AM54" s="40">
        <f>IF(AP54&gt;0,4,0)</f>
        <v>0</v>
      </c>
      <c r="AN54" s="56">
        <f>IF(AP54&gt;=60,1,0)</f>
        <v>0</v>
      </c>
      <c r="AO54" s="56">
        <f>IF(AP54&gt;=90,4,(IF(AP54&gt;=80,3,(IF(AP54&gt;=70,2,(IF(AP54&gt;=60,1,0)))))))</f>
        <v>0</v>
      </c>
      <c r="AP54" s="670">
        <f>成績入力!AQ42</f>
        <v>0</v>
      </c>
      <c r="AQ54" s="662"/>
      <c r="AR54" s="663"/>
      <c r="AS54" s="664"/>
    </row>
    <row r="55" spans="1:45" ht="13.15" thickTop="1" x14ac:dyDescent="0.25">
      <c r="A55" s="1027" t="s">
        <v>26</v>
      </c>
      <c r="B55" s="1028"/>
      <c r="C55" s="1028"/>
      <c r="D55" s="1028"/>
      <c r="E55" s="1028"/>
      <c r="F55" s="1028"/>
      <c r="G55" s="1029"/>
      <c r="H55" s="392">
        <f>成績入力!AU13</f>
        <v>0</v>
      </c>
      <c r="I55" s="392"/>
      <c r="J55" s="393">
        <f>成績入力!AR13</f>
        <v>0</v>
      </c>
      <c r="K55" s="483">
        <f>成績入力!AV13</f>
        <v>0</v>
      </c>
      <c r="L55" s="671">
        <f>成績入力!AS13</f>
        <v>0</v>
      </c>
      <c r="M55" s="394"/>
      <c r="N55" s="395"/>
      <c r="O55" s="395"/>
      <c r="P55" s="396"/>
      <c r="Q55" s="396"/>
      <c r="R55" s="672"/>
      <c r="S55" s="397"/>
      <c r="T55" s="395"/>
      <c r="U55" s="395"/>
      <c r="V55" s="396"/>
      <c r="W55" s="396"/>
      <c r="X55" s="672"/>
      <c r="Y55" s="481" t="s">
        <v>113</v>
      </c>
      <c r="Z55" s="40">
        <f>IF(AD55&gt;0,2,0)</f>
        <v>0</v>
      </c>
      <c r="AA55" s="40">
        <f>IF(AD55&gt;0,1,0)</f>
        <v>0</v>
      </c>
      <c r="AB55" s="56">
        <f>IF(AD55&gt;=60,1,0)</f>
        <v>0</v>
      </c>
      <c r="AC55" s="56">
        <f>IF(AD55&gt;=90,4,(IF(AD55&gt;=80,3,(IF(AD55&gt;=70,2,(IF(AD55&gt;=60,1,0)))))))</f>
        <v>0</v>
      </c>
      <c r="AD55" s="679">
        <f>成績入力!AE12</f>
        <v>0</v>
      </c>
      <c r="AE55" s="673"/>
      <c r="AF55" s="395"/>
      <c r="AG55" s="395"/>
      <c r="AH55" s="396"/>
      <c r="AI55" s="396"/>
      <c r="AJ55" s="672"/>
      <c r="AK55" s="674"/>
      <c r="AL55" s="395"/>
      <c r="AM55" s="395"/>
      <c r="AN55" s="396"/>
      <c r="AO55" s="396"/>
      <c r="AP55" s="675"/>
      <c r="AQ55" s="676"/>
      <c r="AR55" s="677" t="e">
        <f>(L55+L56+AB55*AD55+AB56*AD56)/(J55+J56+AB55+AB56)</f>
        <v>#DIV/0!</v>
      </c>
      <c r="AS55" s="678" t="e">
        <f>(K55+K56+Z55*AC55+Z56*AC56)/(H55+H56+Z55+Z56)</f>
        <v>#DIV/0!</v>
      </c>
    </row>
    <row r="56" spans="1:45" ht="13.15" thickBot="1" x14ac:dyDescent="0.3">
      <c r="A56" s="1024" t="s">
        <v>91</v>
      </c>
      <c r="B56" s="1025"/>
      <c r="C56" s="1025"/>
      <c r="D56" s="1025"/>
      <c r="E56" s="1025"/>
      <c r="F56" s="1025"/>
      <c r="G56" s="1026"/>
      <c r="H56" s="367">
        <f>成績入力!AU19</f>
        <v>0</v>
      </c>
      <c r="I56" s="367"/>
      <c r="J56" s="476">
        <f>成績入力!AR19</f>
        <v>0</v>
      </c>
      <c r="K56" s="62">
        <f>成績入力!AV19</f>
        <v>0</v>
      </c>
      <c r="L56" s="715">
        <f>成績入力!AS19</f>
        <v>0</v>
      </c>
      <c r="M56" s="477"/>
      <c r="N56" s="399"/>
      <c r="O56" s="399"/>
      <c r="P56" s="460"/>
      <c r="Q56" s="460"/>
      <c r="R56" s="763"/>
      <c r="S56" s="459"/>
      <c r="T56" s="399"/>
      <c r="U56" s="399"/>
      <c r="V56" s="460"/>
      <c r="W56" s="460"/>
      <c r="X56" s="763"/>
      <c r="Y56" s="478" t="s">
        <v>24</v>
      </c>
      <c r="Z56" s="479">
        <f>IF(AD56&gt;0,2,0)</f>
        <v>0</v>
      </c>
      <c r="AA56" s="479">
        <f>IF(AD56&gt;0,2,0)</f>
        <v>0</v>
      </c>
      <c r="AB56" s="480">
        <f>IF(AD56&gt;=60,1,0)</f>
        <v>0</v>
      </c>
      <c r="AC56" s="480">
        <f>IF(AD56&gt;=90,4,(IF(AD56&gt;=80,3,(IF(AD56&gt;=70,2,(IF(AD56&gt;=60,1,0)))))))</f>
        <v>0</v>
      </c>
      <c r="AD56" s="778">
        <f>成績入力!AK39</f>
        <v>0</v>
      </c>
      <c r="AE56" s="764"/>
      <c r="AF56" s="399"/>
      <c r="AG56" s="399"/>
      <c r="AH56" s="460"/>
      <c r="AI56" s="460"/>
      <c r="AJ56" s="763"/>
      <c r="AK56" s="765"/>
      <c r="AL56" s="399"/>
      <c r="AM56" s="399"/>
      <c r="AN56" s="460"/>
      <c r="AO56" s="460"/>
      <c r="AP56" s="718"/>
      <c r="AQ56" s="779"/>
      <c r="AR56" s="756"/>
      <c r="AS56" s="780"/>
    </row>
  </sheetData>
  <sheetProtection sheet="1" objects="1" scenarios="1"/>
  <mergeCells count="14">
    <mergeCell ref="A35:G35"/>
    <mergeCell ref="A55:G55"/>
    <mergeCell ref="A56:G56"/>
    <mergeCell ref="A18:G18"/>
    <mergeCell ref="AQ2:AS2"/>
    <mergeCell ref="A11:G11"/>
    <mergeCell ref="AK2:AP2"/>
    <mergeCell ref="M2:R2"/>
    <mergeCell ref="A10:G10"/>
    <mergeCell ref="A2:F2"/>
    <mergeCell ref="G2:L2"/>
    <mergeCell ref="S2:X2"/>
    <mergeCell ref="Y2:AD2"/>
    <mergeCell ref="AE2:AJ2"/>
  </mergeCells>
  <phoneticPr fontId="7"/>
  <pageMargins left="0.78740157480314965" right="0.78740157480314965" top="0.51" bottom="0.53" header="0.51181102362204722" footer="0.51181102362204722"/>
  <pageSetup paperSize="9" scale="74" orientation="landscape" copies="1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104"/>
  <sheetViews>
    <sheetView zoomScale="115" zoomScaleNormal="115" workbookViewId="0">
      <pane ySplit="3" topLeftCell="A4" activePane="bottomLeft" state="frozen"/>
      <selection pane="bottomLeft" activeCell="AA85" sqref="AA85"/>
    </sheetView>
  </sheetViews>
  <sheetFormatPr defaultRowHeight="12.75" x14ac:dyDescent="0.25"/>
  <cols>
    <col min="1" max="2" width="4.59765625" customWidth="1"/>
    <col min="3" max="3" width="12.265625" customWidth="1"/>
    <col min="4" max="4" width="1.59765625" customWidth="1"/>
    <col min="5" max="5" width="1.59765625" hidden="1" customWidth="1"/>
    <col min="6" max="7" width="1.59765625" style="44" customWidth="1"/>
    <col min="8" max="8" width="3.59765625" customWidth="1"/>
    <col min="9" max="9" width="12.46484375" customWidth="1"/>
    <col min="10" max="10" width="1.86328125" customWidth="1"/>
    <col min="11" max="11" width="1.59765625" hidden="1" customWidth="1"/>
    <col min="12" max="13" width="1.86328125" style="44" customWidth="1"/>
    <col min="14" max="14" width="3.59765625" customWidth="1"/>
    <col min="15" max="15" width="12.59765625" customWidth="1"/>
    <col min="16" max="16" width="1.59765625" customWidth="1"/>
    <col min="17" max="17" width="1.59765625" hidden="1" customWidth="1"/>
    <col min="18" max="19" width="1.59765625" style="45" customWidth="1"/>
    <col min="20" max="20" width="3.59765625" customWidth="1"/>
    <col min="21" max="21" width="12.59765625" customWidth="1"/>
    <col min="22" max="22" width="1.59765625" customWidth="1"/>
    <col min="23" max="23" width="1.59765625" hidden="1" customWidth="1"/>
    <col min="24" max="25" width="1.59765625" style="44" customWidth="1"/>
    <col min="26" max="26" width="3.59765625" customWidth="1"/>
    <col min="27" max="27" width="12.59765625" customWidth="1"/>
    <col min="28" max="28" width="1.59765625" customWidth="1"/>
    <col min="29" max="29" width="1.59765625" hidden="1" customWidth="1"/>
    <col min="30" max="31" width="1.59765625" style="44" customWidth="1"/>
    <col min="32" max="32" width="3.59765625" customWidth="1"/>
    <col min="33" max="33" width="12.59765625" customWidth="1"/>
    <col min="34" max="34" width="1.59765625" customWidth="1"/>
    <col min="35" max="35" width="1.59765625" hidden="1" customWidth="1"/>
    <col min="36" max="37" width="1.59765625" style="44" customWidth="1"/>
    <col min="38" max="38" width="3.59765625" style="43" customWidth="1"/>
    <col min="39" max="39" width="12.59765625" customWidth="1"/>
    <col min="40" max="40" width="1.59765625" customWidth="1"/>
    <col min="41" max="41" width="1.59765625" hidden="1" customWidth="1"/>
    <col min="42" max="43" width="1.59765625" style="44" customWidth="1"/>
    <col min="44" max="44" width="3.59765625" customWidth="1"/>
    <col min="45" max="46" width="8.59765625" style="35" customWidth="1"/>
    <col min="47" max="47" width="8.59765625" style="36" customWidth="1"/>
  </cols>
  <sheetData>
    <row r="1" spans="1:47" ht="13.15" thickBot="1" x14ac:dyDescent="0.3">
      <c r="A1" s="103" t="s">
        <v>120</v>
      </c>
      <c r="B1" s="103"/>
      <c r="C1" s="103"/>
      <c r="D1" s="103"/>
      <c r="E1" s="103"/>
      <c r="F1" s="620"/>
      <c r="G1" s="620"/>
      <c r="H1" s="103"/>
      <c r="I1" s="103"/>
      <c r="J1" s="103"/>
      <c r="K1" s="103"/>
      <c r="L1" s="620"/>
      <c r="M1" s="620"/>
      <c r="N1" s="103"/>
      <c r="O1" s="103"/>
      <c r="P1" s="103"/>
      <c r="Q1" s="103"/>
      <c r="R1" s="621"/>
      <c r="S1" s="621"/>
      <c r="T1" s="103"/>
      <c r="U1" s="103"/>
      <c r="V1" s="103"/>
      <c r="W1" s="103"/>
      <c r="X1" s="620"/>
      <c r="Y1" s="620"/>
      <c r="Z1" s="103"/>
      <c r="AA1" s="103"/>
      <c r="AB1" s="103"/>
      <c r="AC1" s="103"/>
      <c r="AD1" s="620"/>
      <c r="AE1" s="620"/>
      <c r="AF1" s="103"/>
      <c r="AG1" s="103"/>
      <c r="AH1" s="103"/>
      <c r="AI1" s="103"/>
      <c r="AJ1" s="620"/>
      <c r="AK1" s="620"/>
      <c r="AL1" s="622"/>
      <c r="AM1" s="103"/>
      <c r="AN1" s="103"/>
      <c r="AO1" s="103"/>
      <c r="AP1" s="620"/>
      <c r="AQ1" s="620"/>
      <c r="AR1" s="103"/>
      <c r="AS1" s="623"/>
      <c r="AT1" s="623"/>
      <c r="AU1" s="624"/>
    </row>
    <row r="2" spans="1:47" ht="13.5" customHeight="1" x14ac:dyDescent="0.25">
      <c r="A2" s="781"/>
      <c r="B2" s="782"/>
      <c r="C2" s="1002" t="s">
        <v>97</v>
      </c>
      <c r="D2" s="1002"/>
      <c r="E2" s="1002"/>
      <c r="F2" s="1002"/>
      <c r="G2" s="1002"/>
      <c r="H2" s="1003"/>
      <c r="I2" s="1001" t="s">
        <v>98</v>
      </c>
      <c r="J2" s="1002"/>
      <c r="K2" s="1002"/>
      <c r="L2" s="1002"/>
      <c r="M2" s="1002"/>
      <c r="N2" s="1003"/>
      <c r="O2" s="1001" t="s">
        <v>99</v>
      </c>
      <c r="P2" s="1002"/>
      <c r="Q2" s="1002"/>
      <c r="R2" s="1002"/>
      <c r="S2" s="1002"/>
      <c r="T2" s="1003"/>
      <c r="U2" s="1001" t="s">
        <v>100</v>
      </c>
      <c r="V2" s="1002"/>
      <c r="W2" s="1002"/>
      <c r="X2" s="1002"/>
      <c r="Y2" s="1002"/>
      <c r="Z2" s="1003"/>
      <c r="AA2" s="1001" t="s">
        <v>101</v>
      </c>
      <c r="AB2" s="1002"/>
      <c r="AC2" s="1002"/>
      <c r="AD2" s="1002"/>
      <c r="AE2" s="1002"/>
      <c r="AF2" s="1003"/>
      <c r="AG2" s="1001" t="s">
        <v>102</v>
      </c>
      <c r="AH2" s="1002"/>
      <c r="AI2" s="1002"/>
      <c r="AJ2" s="1002"/>
      <c r="AK2" s="1002"/>
      <c r="AL2" s="1003"/>
      <c r="AM2" s="1001" t="s">
        <v>103</v>
      </c>
      <c r="AN2" s="1002"/>
      <c r="AO2" s="1002"/>
      <c r="AP2" s="1002"/>
      <c r="AQ2" s="1002"/>
      <c r="AR2" s="1020"/>
      <c r="AS2" s="1033" t="s">
        <v>95</v>
      </c>
      <c r="AT2" s="1034"/>
      <c r="AU2" s="1035"/>
    </row>
    <row r="3" spans="1:47" ht="26.25" customHeight="1" thickBot="1" x14ac:dyDescent="0.3">
      <c r="A3" s="783" t="s">
        <v>127</v>
      </c>
      <c r="B3" s="784" t="s">
        <v>128</v>
      </c>
      <c r="C3" s="91" t="s">
        <v>32</v>
      </c>
      <c r="D3" s="18" t="s">
        <v>14</v>
      </c>
      <c r="E3" s="18" t="s">
        <v>16</v>
      </c>
      <c r="F3" s="626" t="s">
        <v>15</v>
      </c>
      <c r="G3" s="627" t="s">
        <v>48</v>
      </c>
      <c r="H3" s="628" t="s">
        <v>42</v>
      </c>
      <c r="I3" s="91" t="s">
        <v>32</v>
      </c>
      <c r="J3" s="18" t="s">
        <v>14</v>
      </c>
      <c r="K3" s="18" t="s">
        <v>16</v>
      </c>
      <c r="L3" s="626" t="s">
        <v>15</v>
      </c>
      <c r="M3" s="627" t="s">
        <v>49</v>
      </c>
      <c r="N3" s="628" t="s">
        <v>42</v>
      </c>
      <c r="O3" s="91" t="s">
        <v>32</v>
      </c>
      <c r="P3" s="18" t="s">
        <v>14</v>
      </c>
      <c r="Q3" s="18" t="s">
        <v>16</v>
      </c>
      <c r="R3" s="629" t="s">
        <v>15</v>
      </c>
      <c r="S3" s="630" t="s">
        <v>49</v>
      </c>
      <c r="T3" s="628"/>
      <c r="U3" s="91" t="s">
        <v>32</v>
      </c>
      <c r="V3" s="18" t="s">
        <v>14</v>
      </c>
      <c r="W3" s="18" t="s">
        <v>16</v>
      </c>
      <c r="X3" s="626" t="s">
        <v>15</v>
      </c>
      <c r="Y3" s="627" t="s">
        <v>49</v>
      </c>
      <c r="Z3" s="628" t="s">
        <v>42</v>
      </c>
      <c r="AA3" s="91" t="s">
        <v>32</v>
      </c>
      <c r="AB3" s="18" t="s">
        <v>14</v>
      </c>
      <c r="AC3" s="18" t="s">
        <v>16</v>
      </c>
      <c r="AD3" s="626" t="s">
        <v>15</v>
      </c>
      <c r="AE3" s="627" t="s">
        <v>49</v>
      </c>
      <c r="AF3" s="628" t="s">
        <v>42</v>
      </c>
      <c r="AG3" s="91" t="s">
        <v>32</v>
      </c>
      <c r="AH3" s="18" t="s">
        <v>14</v>
      </c>
      <c r="AI3" s="18" t="s">
        <v>16</v>
      </c>
      <c r="AJ3" s="626" t="s">
        <v>15</v>
      </c>
      <c r="AK3" s="627" t="s">
        <v>49</v>
      </c>
      <c r="AL3" s="631" t="s">
        <v>42</v>
      </c>
      <c r="AM3" s="91" t="s">
        <v>32</v>
      </c>
      <c r="AN3" s="18" t="s">
        <v>14</v>
      </c>
      <c r="AO3" s="18" t="s">
        <v>16</v>
      </c>
      <c r="AP3" s="626" t="s">
        <v>15</v>
      </c>
      <c r="AQ3" s="627" t="s">
        <v>49</v>
      </c>
      <c r="AR3" s="632" t="s">
        <v>42</v>
      </c>
      <c r="AS3" s="633" t="s">
        <v>96</v>
      </c>
      <c r="AT3" s="634" t="s">
        <v>45</v>
      </c>
      <c r="AU3" s="981" t="s">
        <v>158</v>
      </c>
    </row>
    <row r="4" spans="1:47" x14ac:dyDescent="0.25">
      <c r="A4" s="785" t="s">
        <v>116</v>
      </c>
      <c r="B4" s="786"/>
      <c r="C4" s="787"/>
      <c r="D4" s="788"/>
      <c r="E4" s="788"/>
      <c r="F4" s="789"/>
      <c r="G4" s="789"/>
      <c r="H4" s="788"/>
      <c r="I4" s="92"/>
      <c r="J4" s="19"/>
      <c r="K4" s="19"/>
      <c r="L4" s="636"/>
      <c r="M4" s="636"/>
      <c r="N4" s="637"/>
      <c r="O4" s="92"/>
      <c r="P4" s="19"/>
      <c r="Q4" s="19"/>
      <c r="R4" s="636"/>
      <c r="S4" s="636"/>
      <c r="T4" s="637"/>
      <c r="U4" s="92"/>
      <c r="V4" s="19"/>
      <c r="W4" s="19"/>
      <c r="X4" s="636"/>
      <c r="Y4" s="636"/>
      <c r="Z4" s="637"/>
      <c r="AA4" s="48"/>
      <c r="AB4" s="19"/>
      <c r="AC4" s="19"/>
      <c r="AD4" s="636"/>
      <c r="AE4" s="636"/>
      <c r="AF4" s="637"/>
      <c r="AG4" s="48"/>
      <c r="AH4" s="19"/>
      <c r="AI4" s="19"/>
      <c r="AJ4" s="636"/>
      <c r="AK4" s="636"/>
      <c r="AL4" s="638"/>
      <c r="AM4" s="92"/>
      <c r="AN4" s="19"/>
      <c r="AO4" s="19"/>
      <c r="AP4" s="636"/>
      <c r="AQ4" s="636"/>
      <c r="AR4" s="639"/>
      <c r="AS4" s="640"/>
      <c r="AT4" s="641"/>
      <c r="AU4" s="642"/>
    </row>
    <row r="5" spans="1:47" x14ac:dyDescent="0.25">
      <c r="A5" s="790" t="s">
        <v>124</v>
      </c>
      <c r="B5" s="791">
        <v>0.8</v>
      </c>
      <c r="C5" s="739"/>
      <c r="D5" s="740"/>
      <c r="E5" s="740"/>
      <c r="F5" s="744"/>
      <c r="G5" s="744"/>
      <c r="H5" s="745"/>
      <c r="I5" s="487" t="s">
        <v>6</v>
      </c>
      <c r="J5" s="37">
        <f>IF(N5&gt;0,2,0)</f>
        <v>0</v>
      </c>
      <c r="K5" s="37">
        <f>IF(N5&gt;0,1,0)</f>
        <v>0</v>
      </c>
      <c r="L5" s="410">
        <f>IF(N5&gt;=60,1,0)</f>
        <v>0</v>
      </c>
      <c r="M5" s="410">
        <f>IF(N5&gt;=90,4,(IF(N5&gt;=80,3,(IF(N5&gt;=70,2,(IF(N5&gt;=60,1,0)))))))</f>
        <v>0</v>
      </c>
      <c r="N5" s="646">
        <f>成績入力!M31</f>
        <v>0</v>
      </c>
      <c r="O5" s="425" t="s">
        <v>68</v>
      </c>
      <c r="P5" s="16">
        <f>IF(T5&gt;0,2,0)</f>
        <v>0</v>
      </c>
      <c r="Q5" s="16">
        <f>IF(T5&gt;0,2,0)</f>
        <v>0</v>
      </c>
      <c r="R5" s="177">
        <f>IF(T5&gt;=60,1,0)</f>
        <v>0</v>
      </c>
      <c r="S5" s="177">
        <f>IF(T5&gt;=90,4,(IF(T5&gt;=80,3,(IF(T5&gt;=70,2,(IF(T5&gt;=60,1,0)))))))</f>
        <v>0</v>
      </c>
      <c r="T5" s="645">
        <f>成績入力!S31</f>
        <v>0</v>
      </c>
      <c r="U5" s="448" t="s">
        <v>69</v>
      </c>
      <c r="V5" s="37">
        <f>IF(Z5&gt;0,2,0)</f>
        <v>0</v>
      </c>
      <c r="W5" s="37">
        <f>IF(Z5&gt;0,2,0)</f>
        <v>0</v>
      </c>
      <c r="X5" s="410">
        <f>IF(Z5&gt;=60,1,0)</f>
        <v>0</v>
      </c>
      <c r="Y5" s="410">
        <f>IF(Z5&gt;=90,4,(IF(Z5&gt;=80,3,(IF(Z5&gt;=70,2,(IF(Z5&gt;=60,1,0)))))))</f>
        <v>0</v>
      </c>
      <c r="Z5" s="646">
        <f>成績入力!Y31</f>
        <v>0</v>
      </c>
      <c r="AA5" s="23"/>
      <c r="AB5" s="388"/>
      <c r="AC5" s="388"/>
      <c r="AD5" s="389"/>
      <c r="AE5" s="389"/>
      <c r="AF5" s="647"/>
      <c r="AG5" s="23"/>
      <c r="AH5" s="388"/>
      <c r="AI5" s="388"/>
      <c r="AJ5" s="389"/>
      <c r="AK5" s="389"/>
      <c r="AL5" s="647"/>
      <c r="AM5" s="271"/>
      <c r="AN5" s="265"/>
      <c r="AO5" s="265"/>
      <c r="AP5" s="413"/>
      <c r="AQ5" s="413"/>
      <c r="AR5" s="648"/>
      <c r="AS5" s="658">
        <f>(L5+R5+X5+AD6+R7+X7+X8+AD8+AJ8+AD9+AJ9)/11</f>
        <v>0</v>
      </c>
      <c r="AT5" s="659" t="e">
        <f>(L5*N5+R5*T5+X5*Z5+AD6*AF6+R7*T7+X7*Z7+X8*Z8+AD8*AF8+AJ8*AL8+AD9*AF9+AJ9*AL9)/(L5+R5+X5+AD6+R7+X7+X8+AD8+AJ8+AD9+AJ9)</f>
        <v>#DIV/0!</v>
      </c>
      <c r="AU5" s="660" t="e">
        <f>(J5*M5+P5*S5+V5*Y5+AB6*AE6+P7*S7+V7*Y7+V8*Y8+AB8*AE8+AH8*AK8+AB9*AE9+AH9*AK9)/(J5+P5+V5+AB6+P7+V7+V8+AB8+AH8+AB9+AH9)</f>
        <v>#DIV/0!</v>
      </c>
    </row>
    <row r="6" spans="1:47" s="386" customFormat="1" x14ac:dyDescent="0.25">
      <c r="A6" s="790"/>
      <c r="B6" s="792"/>
      <c r="C6" s="387"/>
      <c r="D6" s="388"/>
      <c r="E6" s="388"/>
      <c r="F6" s="389"/>
      <c r="G6" s="389"/>
      <c r="H6" s="647"/>
      <c r="I6" s="387"/>
      <c r="J6" s="388"/>
      <c r="K6" s="388"/>
      <c r="L6" s="389"/>
      <c r="M6" s="389"/>
      <c r="N6" s="697"/>
      <c r="O6" s="416"/>
      <c r="P6" s="388"/>
      <c r="Q6" s="388"/>
      <c r="R6" s="389"/>
      <c r="S6" s="389"/>
      <c r="T6" s="647"/>
      <c r="U6" s="387"/>
      <c r="V6" s="388"/>
      <c r="W6" s="388"/>
      <c r="X6" s="389"/>
      <c r="Y6" s="389"/>
      <c r="Z6" s="697"/>
      <c r="AA6" s="77" t="s">
        <v>9</v>
      </c>
      <c r="AB6" s="16">
        <f>IF(AF6&gt;0,2,0)</f>
        <v>0</v>
      </c>
      <c r="AC6" s="16">
        <f>IF(AF6&gt;0,1,0)</f>
        <v>0</v>
      </c>
      <c r="AD6" s="177">
        <f>IF(AF6&gt;=60,1,0)</f>
        <v>0</v>
      </c>
      <c r="AE6" s="177">
        <f>IF(AF6&gt;=90,4,(IF(AF6&gt;=80,3,(IF(AF6&gt;=70,2,(IF(AF6&gt;=60,1,0)))))))</f>
        <v>0</v>
      </c>
      <c r="AF6" s="645">
        <f>成績入力!AE29</f>
        <v>0</v>
      </c>
      <c r="AG6" s="23"/>
      <c r="AH6" s="388"/>
      <c r="AI6" s="388"/>
      <c r="AJ6" s="389"/>
      <c r="AK6" s="389"/>
      <c r="AL6" s="647"/>
      <c r="AM6" s="653"/>
      <c r="AN6" s="388"/>
      <c r="AO6" s="388"/>
      <c r="AP6" s="389"/>
      <c r="AQ6" s="389"/>
      <c r="AR6" s="654"/>
      <c r="AS6" s="655"/>
      <c r="AT6" s="656"/>
      <c r="AU6" s="657"/>
    </row>
    <row r="7" spans="1:47" s="386" customFormat="1" x14ac:dyDescent="0.25">
      <c r="A7" s="790"/>
      <c r="B7" s="792"/>
      <c r="C7" s="387"/>
      <c r="D7" s="388"/>
      <c r="E7" s="388"/>
      <c r="F7" s="389"/>
      <c r="G7" s="389"/>
      <c r="H7" s="647"/>
      <c r="I7" s="387"/>
      <c r="J7" s="388"/>
      <c r="K7" s="388"/>
      <c r="L7" s="389"/>
      <c r="M7" s="389"/>
      <c r="N7" s="697"/>
      <c r="O7" s="450" t="s">
        <v>62</v>
      </c>
      <c r="P7" s="16">
        <f>IF(T7&gt;0,2,0)</f>
        <v>0</v>
      </c>
      <c r="Q7" s="16">
        <f>IF(T7&gt;0,1,0)</f>
        <v>0</v>
      </c>
      <c r="R7" s="177">
        <f>IF(T7&gt;=60,1,0)</f>
        <v>0</v>
      </c>
      <c r="S7" s="177">
        <f>IF(T7&gt;=90,4,(IF(T7&gt;=80,3,(IF(T7&gt;=70,2,(IF(T7&gt;=60,1,0)))))))</f>
        <v>0</v>
      </c>
      <c r="T7" s="645">
        <f>成績入力!S28</f>
        <v>0</v>
      </c>
      <c r="U7" s="434" t="s">
        <v>63</v>
      </c>
      <c r="V7" s="16">
        <f>IF(Z7&gt;0,2,0)</f>
        <v>0</v>
      </c>
      <c r="W7" s="16">
        <f>IF(Z7&gt;0,1,0)</f>
        <v>0</v>
      </c>
      <c r="X7" s="177">
        <f>IF(Z7&gt;=60,1,0)</f>
        <v>0</v>
      </c>
      <c r="Y7" s="177">
        <f>IF(Z7&gt;=90,4,(IF(Z7&gt;=80,3,(IF(Z7&gt;=70,2,(IF(Z7&gt;=60,1,0)))))))</f>
        <v>0</v>
      </c>
      <c r="Z7" s="63">
        <f>成績入力!Y28</f>
        <v>0</v>
      </c>
      <c r="AA7" s="25"/>
      <c r="AB7" s="16"/>
      <c r="AC7" s="16"/>
      <c r="AD7" s="177"/>
      <c r="AE7" s="177"/>
      <c r="AF7" s="645"/>
      <c r="AG7" s="23"/>
      <c r="AH7" s="388"/>
      <c r="AI7" s="388"/>
      <c r="AJ7" s="389"/>
      <c r="AK7" s="389"/>
      <c r="AL7" s="647"/>
      <c r="AM7" s="653"/>
      <c r="AN7" s="388"/>
      <c r="AO7" s="388"/>
      <c r="AP7" s="389"/>
      <c r="AQ7" s="389"/>
      <c r="AR7" s="654"/>
      <c r="AS7" s="658"/>
      <c r="AT7" s="659"/>
      <c r="AU7" s="660"/>
    </row>
    <row r="8" spans="1:47" x14ac:dyDescent="0.25">
      <c r="A8" s="790"/>
      <c r="B8" s="792"/>
      <c r="C8" s="653"/>
      <c r="D8" s="388"/>
      <c r="E8" s="388"/>
      <c r="F8" s="389"/>
      <c r="G8" s="389"/>
      <c r="H8" s="647"/>
      <c r="I8" s="653"/>
      <c r="J8" s="388"/>
      <c r="K8" s="388"/>
      <c r="L8" s="389"/>
      <c r="M8" s="389"/>
      <c r="N8" s="697"/>
      <c r="O8" s="23"/>
      <c r="P8" s="388"/>
      <c r="Q8" s="388"/>
      <c r="R8" s="389"/>
      <c r="S8" s="389"/>
      <c r="T8" s="647"/>
      <c r="U8" s="25" t="s">
        <v>11</v>
      </c>
      <c r="V8" s="16">
        <f>IF(Z8&gt;0,2,0)</f>
        <v>0</v>
      </c>
      <c r="W8" s="16">
        <f>IF(Z8&gt;0,1,0)</f>
        <v>0</v>
      </c>
      <c r="X8" s="177">
        <f>IF(Z8&gt;=60,1,0)</f>
        <v>0</v>
      </c>
      <c r="Y8" s="177">
        <f>IF(Z8&gt;=90,4,(IF(Z8&gt;=80,3,(IF(Z8&gt;=70,2,(IF(Z8&gt;=60,1,0)))))))</f>
        <v>0</v>
      </c>
      <c r="Z8" s="645">
        <f>成績入力!Y30</f>
        <v>0</v>
      </c>
      <c r="AA8" s="444" t="s">
        <v>39</v>
      </c>
      <c r="AB8" s="16">
        <f>IF(AF8&gt;0,4,0)</f>
        <v>0</v>
      </c>
      <c r="AC8" s="16">
        <f>IF(AF8&gt;0,3,0)</f>
        <v>0</v>
      </c>
      <c r="AD8" s="177">
        <f>IF(AF8&gt;=60,1,0)</f>
        <v>0</v>
      </c>
      <c r="AE8" s="177">
        <f>IF(AF8&gt;=90,4,(IF(AF8&gt;=80,3,(IF(AF8&gt;=70,2,(IF(AF8&gt;=60,1,0)))))))</f>
        <v>0</v>
      </c>
      <c r="AF8" s="645">
        <f>成績入力!AE26</f>
        <v>0</v>
      </c>
      <c r="AG8" s="444" t="s">
        <v>40</v>
      </c>
      <c r="AH8" s="16">
        <f>IF(AL8&gt;0,4,0)</f>
        <v>0</v>
      </c>
      <c r="AI8" s="16">
        <f>IF(AL8&gt;0,3,0)</f>
        <v>0</v>
      </c>
      <c r="AJ8" s="177">
        <f>IF(AL8&gt;=60,1,0)</f>
        <v>0</v>
      </c>
      <c r="AK8" s="177">
        <f>IF(AL8&gt;=90,4,(IF(AL8&gt;=80,3,(IF(AL8&gt;=70,2,(IF(AL8&gt;=60,1,0)))))))</f>
        <v>0</v>
      </c>
      <c r="AL8" s="645">
        <f>成績入力!AK26</f>
        <v>0</v>
      </c>
      <c r="AM8" s="441"/>
      <c r="AN8" s="388"/>
      <c r="AO8" s="388"/>
      <c r="AP8" s="389"/>
      <c r="AQ8" s="389"/>
      <c r="AR8" s="654"/>
      <c r="AS8" s="662"/>
      <c r="AT8" s="663"/>
      <c r="AU8" s="664"/>
    </row>
    <row r="9" spans="1:47" ht="13.15" thickBot="1" x14ac:dyDescent="0.3">
      <c r="A9" s="790"/>
      <c r="B9" s="792"/>
      <c r="C9" s="277"/>
      <c r="D9" s="228"/>
      <c r="E9" s="228"/>
      <c r="F9" s="364"/>
      <c r="G9" s="364"/>
      <c r="H9" s="668"/>
      <c r="I9" s="277"/>
      <c r="J9" s="228"/>
      <c r="K9" s="228"/>
      <c r="L9" s="364"/>
      <c r="M9" s="364"/>
      <c r="N9" s="278"/>
      <c r="O9" s="274"/>
      <c r="P9" s="228"/>
      <c r="Q9" s="228"/>
      <c r="R9" s="364"/>
      <c r="S9" s="364"/>
      <c r="T9" s="666"/>
      <c r="U9" s="277"/>
      <c r="V9" s="228"/>
      <c r="W9" s="228"/>
      <c r="X9" s="364"/>
      <c r="Y9" s="364"/>
      <c r="Z9" s="278"/>
      <c r="AA9" s="357" t="s">
        <v>53</v>
      </c>
      <c r="AB9" s="40">
        <f>IF(AF9&gt;0,1,0)</f>
        <v>0</v>
      </c>
      <c r="AC9" s="40">
        <f>IF(AF9&gt;0,1,0)</f>
        <v>0</v>
      </c>
      <c r="AD9" s="391">
        <f>IF(AF9&gt;=60,1,0)</f>
        <v>0</v>
      </c>
      <c r="AE9" s="391">
        <f>IF(AF9&gt;=90,4,(IF(AF9&gt;=80,3,(IF(AF9&gt;=70,2,(IF(AF9&gt;=60,1,0)))))))</f>
        <v>0</v>
      </c>
      <c r="AF9" s="679">
        <f>成績入力!AE27</f>
        <v>0</v>
      </c>
      <c r="AG9" s="357" t="s">
        <v>54</v>
      </c>
      <c r="AH9" s="40">
        <f>IF(AL9&gt;0,1,0)</f>
        <v>0</v>
      </c>
      <c r="AI9" s="40">
        <f>IF(AL9&gt;0,1,0)</f>
        <v>0</v>
      </c>
      <c r="AJ9" s="391">
        <f>IF(AL9&gt;=60,1,0)</f>
        <v>0</v>
      </c>
      <c r="AK9" s="391">
        <f>IF(AL9&gt;=90,4,(IF(AL9&gt;=80,3,(IF(AL9&gt;=70,2,(IF(AL9&gt;=60,1,0)))))))</f>
        <v>0</v>
      </c>
      <c r="AL9" s="679">
        <f>成績入力!AK27</f>
        <v>0</v>
      </c>
      <c r="AM9" s="277"/>
      <c r="AN9" s="40"/>
      <c r="AO9" s="59"/>
      <c r="AP9" s="391"/>
      <c r="AQ9" s="391"/>
      <c r="AR9" s="670"/>
      <c r="AS9" s="662"/>
      <c r="AT9" s="663"/>
      <c r="AU9" s="664"/>
    </row>
    <row r="10" spans="1:47" ht="13.15" thickTop="1" x14ac:dyDescent="0.25">
      <c r="A10" s="793" t="s">
        <v>118</v>
      </c>
      <c r="B10" s="794" t="s">
        <v>129</v>
      </c>
      <c r="C10" s="510" t="s">
        <v>83</v>
      </c>
      <c r="D10" s="466">
        <f>IF(H10&gt;0,2,0)</f>
        <v>0</v>
      </c>
      <c r="E10" s="466">
        <f>IF(H10&gt;0,1,0)</f>
        <v>0</v>
      </c>
      <c r="F10" s="489">
        <f>IF(H10&gt;=60,1,0)</f>
        <v>0</v>
      </c>
      <c r="G10" s="489">
        <f>IF(H10&gt;=90,4,(IF(H10&gt;=80,3,(IF(H10&gt;=70,2,(IF(H10&gt;=60,1,0)))))))</f>
        <v>0</v>
      </c>
      <c r="H10" s="774">
        <f>成績入力!G40</f>
        <v>0</v>
      </c>
      <c r="I10" s="795"/>
      <c r="J10" s="492"/>
      <c r="K10" s="492"/>
      <c r="L10" s="512"/>
      <c r="M10" s="493"/>
      <c r="N10" s="796"/>
      <c r="O10" s="490" t="s">
        <v>115</v>
      </c>
      <c r="P10" s="466">
        <f>IF(T10&gt;0,2,0)</f>
        <v>0</v>
      </c>
      <c r="Q10" s="466">
        <f>IF(T10&gt;0,1,0)</f>
        <v>0</v>
      </c>
      <c r="R10" s="467">
        <f>IF(T10&gt;=60,1,0)</f>
        <v>0</v>
      </c>
      <c r="S10" s="467">
        <f>IF(T10&gt;=90,4,(IF(T10&gt;=80,3,(IF(T10&gt;=70,2,(IF(T10&gt;=60,1,0)))))))</f>
        <v>0</v>
      </c>
      <c r="T10" s="774">
        <f>成績入力!S12</f>
        <v>0</v>
      </c>
      <c r="U10" s="797"/>
      <c r="V10" s="492"/>
      <c r="W10" s="492"/>
      <c r="X10" s="493"/>
      <c r="Y10" s="493"/>
      <c r="Z10" s="796"/>
      <c r="AA10" s="491"/>
      <c r="AB10" s="492"/>
      <c r="AC10" s="492"/>
      <c r="AD10" s="493"/>
      <c r="AE10" s="493"/>
      <c r="AF10" s="798"/>
      <c r="AG10" s="491"/>
      <c r="AH10" s="492"/>
      <c r="AI10" s="492"/>
      <c r="AJ10" s="493"/>
      <c r="AK10" s="493"/>
      <c r="AL10" s="798"/>
      <c r="AM10" s="797"/>
      <c r="AN10" s="492"/>
      <c r="AO10" s="492"/>
      <c r="AP10" s="493"/>
      <c r="AQ10" s="493"/>
      <c r="AR10" s="799"/>
      <c r="AS10" s="800">
        <f>(F10+R10)/2</f>
        <v>0</v>
      </c>
      <c r="AT10" s="801" t="e">
        <f>(F10*H10+R10*T10)/(F10+R10)</f>
        <v>#DIV/0!</v>
      </c>
      <c r="AU10" s="802" t="e">
        <f>(D10*G10+P10*S10)/(D10+P10)</f>
        <v>#DIV/0!</v>
      </c>
    </row>
    <row r="11" spans="1:47" x14ac:dyDescent="0.25">
      <c r="A11" s="803" t="s">
        <v>119</v>
      </c>
      <c r="B11" s="804">
        <v>0.1</v>
      </c>
      <c r="C11" s="271"/>
      <c r="D11" s="265"/>
      <c r="E11" s="265"/>
      <c r="F11" s="413"/>
      <c r="G11" s="413"/>
      <c r="H11" s="696"/>
      <c r="I11" s="264"/>
      <c r="J11" s="265"/>
      <c r="K11" s="265"/>
      <c r="L11" s="413"/>
      <c r="M11" s="268"/>
      <c r="N11" s="272"/>
      <c r="O11" s="264"/>
      <c r="P11" s="265"/>
      <c r="Q11" s="265"/>
      <c r="R11" s="268"/>
      <c r="S11" s="268"/>
      <c r="T11" s="696"/>
      <c r="U11" s="271"/>
      <c r="V11" s="265"/>
      <c r="W11" s="265"/>
      <c r="X11" s="268"/>
      <c r="Y11" s="268"/>
      <c r="Z11" s="272"/>
      <c r="AA11" s="488"/>
      <c r="AB11" s="265"/>
      <c r="AC11" s="265"/>
      <c r="AD11" s="268"/>
      <c r="AE11" s="268"/>
      <c r="AF11" s="696"/>
      <c r="AG11" s="484" t="s">
        <v>40</v>
      </c>
      <c r="AH11" s="37">
        <f>IF(AL11&gt;0,4,0)</f>
        <v>0</v>
      </c>
      <c r="AI11" s="37">
        <f>IF(AL11&gt;0,3,0)</f>
        <v>0</v>
      </c>
      <c r="AJ11" s="410">
        <f>IF(AL11&gt;=60,1,0)</f>
        <v>0</v>
      </c>
      <c r="AK11" s="410">
        <f>IF(AL11&gt;=90,4,(IF(AL11&gt;=80,3,(IF(AL11&gt;=70,2,(IF(AL11&gt;=60,1,0)))))))</f>
        <v>0</v>
      </c>
      <c r="AL11" s="644">
        <f>成績入力!AK26</f>
        <v>0</v>
      </c>
      <c r="AM11" s="485" t="s">
        <v>13</v>
      </c>
      <c r="AN11" s="37">
        <f>IF(AR11&gt;0,6,0)</f>
        <v>0</v>
      </c>
      <c r="AO11" s="37">
        <f>IF(AR11&gt;0,4,0)</f>
        <v>0</v>
      </c>
      <c r="AP11" s="410">
        <f>IF(AR11&gt;=60,1,0)</f>
        <v>0</v>
      </c>
      <c r="AQ11" s="410">
        <f>IF(AR11&gt;=90,4,(IF(AR11&gt;=80,3,(IF(AR11&gt;=70,2,(IF(AR11&gt;=60,1,0)))))))</f>
        <v>0</v>
      </c>
      <c r="AR11" s="805">
        <f>成績入力!AQ42</f>
        <v>0</v>
      </c>
      <c r="AS11" s="806">
        <f>(AJ11+AP11+AD12+AJ12)/4</f>
        <v>0</v>
      </c>
      <c r="AT11" s="807" t="e">
        <f>(AJ11*AL11+AP11*AR11+AD12*AF12+AJ12*AL12)/(AJ11+AP11+AD12+AJ12)</f>
        <v>#DIV/0!</v>
      </c>
      <c r="AU11" s="808" t="e">
        <f>(AH11*AK11+AN11*AQ11+AB12*AE12+AH12*AK12)/(AH11+AN11+AB12+AH12)</f>
        <v>#DIV/0!</v>
      </c>
    </row>
    <row r="12" spans="1:47" x14ac:dyDescent="0.25">
      <c r="A12" s="783"/>
      <c r="B12" s="784"/>
      <c r="C12" s="277"/>
      <c r="D12" s="228"/>
      <c r="E12" s="228"/>
      <c r="F12" s="364"/>
      <c r="G12" s="364"/>
      <c r="H12" s="666"/>
      <c r="I12" s="274"/>
      <c r="J12" s="228"/>
      <c r="K12" s="228"/>
      <c r="L12" s="364"/>
      <c r="M12" s="229"/>
      <c r="N12" s="278"/>
      <c r="O12" s="274"/>
      <c r="P12" s="228"/>
      <c r="Q12" s="228"/>
      <c r="R12" s="229"/>
      <c r="S12" s="229"/>
      <c r="T12" s="666"/>
      <c r="U12" s="277"/>
      <c r="V12" s="228"/>
      <c r="W12" s="228"/>
      <c r="X12" s="229"/>
      <c r="Y12" s="229"/>
      <c r="Z12" s="278"/>
      <c r="AA12" s="357" t="s">
        <v>53</v>
      </c>
      <c r="AB12" s="40">
        <f>IF(AF12&gt;0,1,0)</f>
        <v>0</v>
      </c>
      <c r="AC12" s="40">
        <f>IF(AF12&gt;0,1,0)</f>
        <v>0</v>
      </c>
      <c r="AD12" s="391">
        <f>IF(AF12&gt;=60,1,0)</f>
        <v>0</v>
      </c>
      <c r="AE12" s="391">
        <f>IF(AF12&gt;=90,4,(IF(AF12&gt;=80,3,(IF(AF12&gt;=70,2,(IF(AF12&gt;=60,1,0)))))))</f>
        <v>0</v>
      </c>
      <c r="AF12" s="679">
        <f>成績入力!AE27</f>
        <v>0</v>
      </c>
      <c r="AG12" s="357" t="s">
        <v>54</v>
      </c>
      <c r="AH12" s="40">
        <f>IF(AL12&gt;0,1,0)</f>
        <v>0</v>
      </c>
      <c r="AI12" s="40">
        <f>IF(AL12&gt;0,1,0)</f>
        <v>0</v>
      </c>
      <c r="AJ12" s="391">
        <f>IF(AL12&gt;=60,1,0)</f>
        <v>0</v>
      </c>
      <c r="AK12" s="391">
        <f>IF(AL12&gt;=90,4,(IF(AL12&gt;=80,3,(IF(AL12&gt;=70,2,(IF(AL12&gt;=60,1,0)))))))</f>
        <v>0</v>
      </c>
      <c r="AL12" s="679">
        <f>成績入力!AK27</f>
        <v>0</v>
      </c>
      <c r="AM12" s="290"/>
      <c r="AN12" s="40"/>
      <c r="AO12" s="40"/>
      <c r="AP12" s="56"/>
      <c r="AQ12" s="56"/>
      <c r="AR12" s="670"/>
      <c r="AS12" s="809"/>
      <c r="AT12" s="810"/>
      <c r="AU12" s="811"/>
    </row>
    <row r="13" spans="1:47" x14ac:dyDescent="0.25">
      <c r="A13" s="812" t="s">
        <v>143</v>
      </c>
      <c r="B13" s="813">
        <v>0</v>
      </c>
      <c r="C13" s="1040" t="s">
        <v>26</v>
      </c>
      <c r="D13" s="1041"/>
      <c r="E13" s="1041"/>
      <c r="F13" s="1041"/>
      <c r="G13" s="1041"/>
      <c r="H13" s="1041"/>
      <c r="I13" s="1042"/>
      <c r="J13" s="41">
        <f>成績入力!AU13</f>
        <v>0</v>
      </c>
      <c r="K13" s="41"/>
      <c r="L13" s="73">
        <f>成績入力!AR13</f>
        <v>0</v>
      </c>
      <c r="M13" s="73">
        <f>成績入力!AV13</f>
        <v>0</v>
      </c>
      <c r="N13" s="722">
        <f>成績入力!AS13</f>
        <v>0</v>
      </c>
      <c r="O13" s="814"/>
      <c r="P13" s="202"/>
      <c r="Q13" s="202"/>
      <c r="R13" s="204"/>
      <c r="S13" s="204"/>
      <c r="T13" s="815"/>
      <c r="U13" s="816"/>
      <c r="V13" s="202"/>
      <c r="W13" s="202"/>
      <c r="X13" s="204"/>
      <c r="Y13" s="204"/>
      <c r="Z13" s="817"/>
      <c r="AA13" s="517"/>
      <c r="AB13" s="202"/>
      <c r="AC13" s="202"/>
      <c r="AD13" s="204"/>
      <c r="AE13" s="204"/>
      <c r="AF13" s="815"/>
      <c r="AG13" s="518"/>
      <c r="AH13" s="202"/>
      <c r="AI13" s="202"/>
      <c r="AJ13" s="519"/>
      <c r="AK13" s="519"/>
      <c r="AL13" s="815"/>
      <c r="AM13" s="563"/>
      <c r="AN13" s="202"/>
      <c r="AO13" s="202"/>
      <c r="AP13" s="519"/>
      <c r="AQ13" s="519"/>
      <c r="AR13" s="818"/>
      <c r="AS13" s="819"/>
      <c r="AT13" s="663" t="e">
        <f>(N13+N14)/(L13+L14)</f>
        <v>#DIV/0!</v>
      </c>
      <c r="AU13" s="664" t="e">
        <f>(M13+M14)/(J13+J14)</f>
        <v>#DIV/0!</v>
      </c>
    </row>
    <row r="14" spans="1:47" x14ac:dyDescent="0.25">
      <c r="A14" s="820"/>
      <c r="B14" s="821"/>
      <c r="C14" s="1043" t="s">
        <v>91</v>
      </c>
      <c r="D14" s="1044"/>
      <c r="E14" s="1044"/>
      <c r="F14" s="1044"/>
      <c r="G14" s="1044"/>
      <c r="H14" s="1044"/>
      <c r="I14" s="1045"/>
      <c r="J14" s="37">
        <f>成績入力!AU19</f>
        <v>0</v>
      </c>
      <c r="K14" s="37"/>
      <c r="L14" s="410">
        <f>成績入力!AR19</f>
        <v>0</v>
      </c>
      <c r="M14" s="64">
        <f>成績入力!AV19</f>
        <v>0</v>
      </c>
      <c r="N14" s="679">
        <f>成績入力!AS19</f>
        <v>0</v>
      </c>
      <c r="O14" s="274"/>
      <c r="P14" s="228"/>
      <c r="Q14" s="228"/>
      <c r="R14" s="229"/>
      <c r="S14" s="229"/>
      <c r="T14" s="666"/>
      <c r="U14" s="277"/>
      <c r="V14" s="228"/>
      <c r="W14" s="228"/>
      <c r="X14" s="229"/>
      <c r="Y14" s="229"/>
      <c r="Z14" s="278"/>
      <c r="AA14" s="276"/>
      <c r="AB14" s="228"/>
      <c r="AC14" s="228"/>
      <c r="AD14" s="364"/>
      <c r="AE14" s="364"/>
      <c r="AF14" s="666"/>
      <c r="AG14" s="276"/>
      <c r="AH14" s="228"/>
      <c r="AI14" s="228"/>
      <c r="AJ14" s="364"/>
      <c r="AK14" s="364"/>
      <c r="AL14" s="666"/>
      <c r="AM14" s="290"/>
      <c r="AN14" s="228"/>
      <c r="AO14" s="228"/>
      <c r="AP14" s="229"/>
      <c r="AQ14" s="229"/>
      <c r="AR14" s="681"/>
      <c r="AS14" s="819"/>
      <c r="AT14" s="663"/>
      <c r="AU14" s="664"/>
    </row>
    <row r="15" spans="1:47" ht="13.15" thickBot="1" x14ac:dyDescent="0.3">
      <c r="A15" s="822"/>
      <c r="B15" s="823"/>
      <c r="C15" s="824"/>
      <c r="D15" s="824"/>
      <c r="E15" s="824"/>
      <c r="F15" s="825"/>
      <c r="G15" s="825"/>
      <c r="H15" s="824"/>
      <c r="I15" s="824"/>
      <c r="J15" s="824"/>
      <c r="K15" s="824"/>
      <c r="L15" s="825"/>
      <c r="M15" s="825"/>
      <c r="N15" s="824"/>
      <c r="O15" s="824"/>
      <c r="P15" s="824"/>
      <c r="Q15" s="824"/>
      <c r="R15" s="826"/>
      <c r="S15" s="826"/>
      <c r="T15" s="824"/>
      <c r="U15" s="824"/>
      <c r="V15" s="824"/>
      <c r="W15" s="824"/>
      <c r="X15" s="825"/>
      <c r="Y15" s="825"/>
      <c r="Z15" s="824"/>
      <c r="AA15" s="824"/>
      <c r="AB15" s="824"/>
      <c r="AC15" s="824"/>
      <c r="AD15" s="825"/>
      <c r="AE15" s="825"/>
      <c r="AF15" s="824"/>
      <c r="AG15" s="824"/>
      <c r="AH15" s="824"/>
      <c r="AI15" s="824"/>
      <c r="AJ15" s="825"/>
      <c r="AK15" s="825"/>
      <c r="AL15" s="827"/>
      <c r="AM15" s="824"/>
      <c r="AN15" s="824"/>
      <c r="AO15" s="824"/>
      <c r="AP15" s="825"/>
      <c r="AQ15" s="825"/>
      <c r="AR15" s="828"/>
      <c r="AS15" s="829">
        <f>AS5*0.8+AS10*0.1+AS11*0.1</f>
        <v>0</v>
      </c>
      <c r="AT15" s="830" t="e">
        <f>AT5*0.8+AT10*0.1+AT11*0.1</f>
        <v>#DIV/0!</v>
      </c>
      <c r="AU15" s="831" t="e">
        <f>AU5*0.8+AU10*0.1+AU11*0.1</f>
        <v>#DIV/0!</v>
      </c>
    </row>
    <row r="16" spans="1:47" ht="13.15" thickBot="1" x14ac:dyDescent="0.3">
      <c r="A16" s="103"/>
      <c r="B16" s="332"/>
      <c r="C16" s="103"/>
      <c r="D16" s="103"/>
      <c r="E16" s="103"/>
      <c r="F16" s="620"/>
      <c r="G16" s="620"/>
      <c r="H16" s="103"/>
      <c r="I16" s="103"/>
      <c r="J16" s="103"/>
      <c r="K16" s="103"/>
      <c r="L16" s="620"/>
      <c r="M16" s="620"/>
      <c r="N16" s="103"/>
      <c r="O16" s="103"/>
      <c r="P16" s="103"/>
      <c r="Q16" s="103"/>
      <c r="R16" s="621"/>
      <c r="S16" s="621"/>
      <c r="T16" s="103"/>
      <c r="U16" s="103"/>
      <c r="V16" s="103"/>
      <c r="W16" s="103"/>
      <c r="X16" s="620"/>
      <c r="Y16" s="620"/>
      <c r="Z16" s="103"/>
      <c r="AA16" s="103"/>
      <c r="AB16" s="103"/>
      <c r="AC16" s="103"/>
      <c r="AD16" s="620"/>
      <c r="AE16" s="620"/>
      <c r="AF16" s="103"/>
      <c r="AG16" s="103"/>
      <c r="AH16" s="103"/>
      <c r="AI16" s="103"/>
      <c r="AJ16" s="620"/>
      <c r="AK16" s="620"/>
      <c r="AL16" s="622"/>
      <c r="AM16" s="103"/>
      <c r="AN16" s="103"/>
      <c r="AO16" s="103"/>
      <c r="AP16" s="620"/>
      <c r="AQ16" s="620"/>
      <c r="AR16" s="103"/>
      <c r="AS16" s="623"/>
      <c r="AT16" s="623"/>
      <c r="AU16" s="624"/>
    </row>
    <row r="17" spans="1:47" x14ac:dyDescent="0.25">
      <c r="A17" s="785" t="s">
        <v>122</v>
      </c>
      <c r="B17" s="786"/>
      <c r="C17" s="787"/>
      <c r="D17" s="788"/>
      <c r="E17" s="788"/>
      <c r="F17" s="789"/>
      <c r="G17" s="789"/>
      <c r="H17" s="788"/>
      <c r="I17" s="92"/>
      <c r="J17" s="19"/>
      <c r="K17" s="19"/>
      <c r="L17" s="636"/>
      <c r="M17" s="636"/>
      <c r="N17" s="637"/>
      <c r="O17" s="92"/>
      <c r="P17" s="19"/>
      <c r="Q17" s="19"/>
      <c r="R17" s="636"/>
      <c r="S17" s="636"/>
      <c r="T17" s="637"/>
      <c r="U17" s="92"/>
      <c r="V17" s="19"/>
      <c r="W17" s="19"/>
      <c r="X17" s="636"/>
      <c r="Y17" s="636"/>
      <c r="Z17" s="637"/>
      <c r="AA17" s="48"/>
      <c r="AB17" s="19"/>
      <c r="AC17" s="19"/>
      <c r="AD17" s="636"/>
      <c r="AE17" s="636"/>
      <c r="AF17" s="637"/>
      <c r="AG17" s="48"/>
      <c r="AH17" s="19"/>
      <c r="AI17" s="19"/>
      <c r="AJ17" s="636"/>
      <c r="AK17" s="636"/>
      <c r="AL17" s="638"/>
      <c r="AM17" s="92"/>
      <c r="AN17" s="19"/>
      <c r="AO17" s="19"/>
      <c r="AP17" s="636"/>
      <c r="AQ17" s="636"/>
      <c r="AR17" s="639"/>
      <c r="AS17" s="640"/>
      <c r="AT17" s="641"/>
      <c r="AU17" s="642"/>
    </row>
    <row r="18" spans="1:47" x14ac:dyDescent="0.25">
      <c r="A18" s="790" t="s">
        <v>123</v>
      </c>
      <c r="B18" s="791">
        <v>0.5</v>
      </c>
      <c r="C18" s="434" t="s">
        <v>83</v>
      </c>
      <c r="D18" s="16">
        <f>IF(H18&gt;0,2,0)</f>
        <v>0</v>
      </c>
      <c r="E18" s="16">
        <f>IF(H18&gt;0,1,0)</f>
        <v>0</v>
      </c>
      <c r="F18" s="50">
        <f>IF(H18&gt;=60,1,0)</f>
        <v>0</v>
      </c>
      <c r="G18" s="50">
        <f>IF(H18&gt;=90,4,(IF(H18&gt;=80,3,(IF(H18&gt;=70,2,(IF(H18&gt;=60,1,0)))))))</f>
        <v>0</v>
      </c>
      <c r="H18" s="645">
        <f>成績入力!G40</f>
        <v>0</v>
      </c>
      <c r="I18" s="390"/>
      <c r="J18" s="265"/>
      <c r="K18" s="265"/>
      <c r="L18" s="413"/>
      <c r="M18" s="413"/>
      <c r="N18" s="696"/>
      <c r="O18" s="336" t="s">
        <v>115</v>
      </c>
      <c r="P18" s="40">
        <f>IF(T18&gt;0,2,0)</f>
        <v>0</v>
      </c>
      <c r="Q18" s="40">
        <f>IF(T18&gt;0,1,0)</f>
        <v>0</v>
      </c>
      <c r="R18" s="56">
        <f>IF(T18&gt;=60,1,0)</f>
        <v>0</v>
      </c>
      <c r="S18" s="56">
        <f>IF(T18&gt;=90,4,(IF(T18&gt;=80,3,(IF(T18&gt;=70,2,(IF(T18&gt;=60,1,0)))))))</f>
        <v>0</v>
      </c>
      <c r="T18" s="679">
        <f>成績入力!S12</f>
        <v>0</v>
      </c>
      <c r="U18" s="448"/>
      <c r="V18" s="37"/>
      <c r="W18" s="37"/>
      <c r="X18" s="410"/>
      <c r="Y18" s="410"/>
      <c r="Z18" s="646"/>
      <c r="AA18" s="23"/>
      <c r="AB18" s="388"/>
      <c r="AC18" s="388"/>
      <c r="AD18" s="389"/>
      <c r="AE18" s="389"/>
      <c r="AF18" s="647"/>
      <c r="AG18" s="207" t="s">
        <v>85</v>
      </c>
      <c r="AH18" s="184">
        <f>IF(AL18&gt;0,2,0)</f>
        <v>0</v>
      </c>
      <c r="AI18" s="184">
        <f>IF(AL18&gt;0,1,0)</f>
        <v>0</v>
      </c>
      <c r="AJ18" s="57">
        <f>IF(AL18&gt;=60,1,0)</f>
        <v>0</v>
      </c>
      <c r="AK18" s="57">
        <f>IF(AL18&gt;=90,4,(IF(AL18&gt;=80,3,(IF(AL18&gt;=70,2,(IF(AL18&gt;=60,1,0)))))))</f>
        <v>0</v>
      </c>
      <c r="AL18" s="722">
        <f>成績入力!AK40</f>
        <v>0</v>
      </c>
      <c r="AM18" s="271"/>
      <c r="AN18" s="265"/>
      <c r="AO18" s="265"/>
      <c r="AP18" s="413"/>
      <c r="AQ18" s="413"/>
      <c r="AR18" s="648"/>
      <c r="AS18" s="658">
        <f>(F18+R18+AJ18+X19+AD19+AJ19)/6</f>
        <v>0</v>
      </c>
      <c r="AT18" s="659" t="e">
        <f>(F18*H18+R18*T18+AJ18*AL18+X19*Z19+AD19*AF19+AJ19*AL19)/(F18+R18+AJ18+X19+AD19+AJ19)</f>
        <v>#DIV/0!</v>
      </c>
      <c r="AU18" s="660" t="e">
        <f>(D18*G18+P18*S18+AH18*AK18+V19*Y19+AB19*AE19+AH19*AK19)/(D18+P18+AH18+V19+AB19+AH19)</f>
        <v>#DIV/0!</v>
      </c>
    </row>
    <row r="19" spans="1:47" s="386" customFormat="1" ht="13.15" thickBot="1" x14ac:dyDescent="0.3">
      <c r="A19" s="832"/>
      <c r="B19" s="792"/>
      <c r="C19" s="432"/>
      <c r="D19" s="228"/>
      <c r="E19" s="228"/>
      <c r="F19" s="364"/>
      <c r="G19" s="364"/>
      <c r="H19" s="278"/>
      <c r="I19" s="462"/>
      <c r="J19" s="228"/>
      <c r="K19" s="228"/>
      <c r="L19" s="364"/>
      <c r="M19" s="364"/>
      <c r="N19" s="666"/>
      <c r="O19" s="453"/>
      <c r="P19" s="228"/>
      <c r="Q19" s="228"/>
      <c r="R19" s="364"/>
      <c r="S19" s="364"/>
      <c r="T19" s="666"/>
      <c r="U19" s="207" t="s">
        <v>84</v>
      </c>
      <c r="V19" s="184">
        <f>IF(Z19&gt;0,2,0)</f>
        <v>0</v>
      </c>
      <c r="W19" s="184">
        <f>IF(Z19&gt;0,1,0)</f>
        <v>0</v>
      </c>
      <c r="X19" s="211">
        <f>IF(Z19&gt;=60,1,0)</f>
        <v>0</v>
      </c>
      <c r="Y19" s="211">
        <f>IF(Z19&gt;=90,4,(IF(Z19&gt;=80,3,(IF(Z19&gt;=70,2,(IF(Z19&gt;=60,1,0)))))))</f>
        <v>0</v>
      </c>
      <c r="Z19" s="722">
        <f>成績入力!Y40</f>
        <v>0</v>
      </c>
      <c r="AA19" s="231" t="s">
        <v>7</v>
      </c>
      <c r="AB19" s="40">
        <f>IF(AF19&gt;0,2,0)</f>
        <v>0</v>
      </c>
      <c r="AC19" s="40">
        <f>IF(AF19&gt;0,1,0)</f>
        <v>0</v>
      </c>
      <c r="AD19" s="391">
        <f>IF(AF19&gt;=60,1,0)</f>
        <v>0</v>
      </c>
      <c r="AE19" s="56">
        <f>IF(AF19&gt;=90,4,(IF(AF19&gt;=80,3,(IF(AF19&gt;=70,2,(IF(AF19&gt;=60,1,0)))))))</f>
        <v>0</v>
      </c>
      <c r="AF19" s="679">
        <f>成績入力!AE37</f>
        <v>0</v>
      </c>
      <c r="AG19" s="234" t="s">
        <v>28</v>
      </c>
      <c r="AH19" s="40">
        <f>IF(AL19&gt;0,2,0)</f>
        <v>0</v>
      </c>
      <c r="AI19" s="40">
        <f>IF(AL19&gt;0,1,0)</f>
        <v>0</v>
      </c>
      <c r="AJ19" s="391">
        <f>IF(AL19&gt;=60,1,0)</f>
        <v>0</v>
      </c>
      <c r="AK19" s="56">
        <f>IF(AL19&gt;=90,4,(IF(AL19&gt;=80,3,(IF(AL19&gt;=70,2,(IF(AL19&gt;=60,1,0)))))))</f>
        <v>0</v>
      </c>
      <c r="AL19" s="679">
        <f>成績入力!AK37</f>
        <v>0</v>
      </c>
      <c r="AM19" s="653"/>
      <c r="AN19" s="388"/>
      <c r="AO19" s="388"/>
      <c r="AP19" s="389"/>
      <c r="AQ19" s="389"/>
      <c r="AR19" s="654"/>
      <c r="AS19" s="655"/>
      <c r="AT19" s="656"/>
      <c r="AU19" s="657"/>
    </row>
    <row r="20" spans="1:47" ht="13.15" thickTop="1" x14ac:dyDescent="0.25">
      <c r="A20" s="833" t="s">
        <v>125</v>
      </c>
      <c r="B20" s="794" t="s">
        <v>130</v>
      </c>
      <c r="C20" s="511"/>
      <c r="D20" s="492"/>
      <c r="E20" s="492"/>
      <c r="F20" s="512"/>
      <c r="G20" s="512"/>
      <c r="H20" s="798"/>
      <c r="I20" s="795"/>
      <c r="J20" s="492"/>
      <c r="K20" s="492"/>
      <c r="L20" s="512"/>
      <c r="M20" s="493"/>
      <c r="N20" s="796"/>
      <c r="O20" s="513"/>
      <c r="P20" s="492"/>
      <c r="Q20" s="492"/>
      <c r="R20" s="493"/>
      <c r="S20" s="493"/>
      <c r="T20" s="798"/>
      <c r="U20" s="797"/>
      <c r="V20" s="492"/>
      <c r="W20" s="492"/>
      <c r="X20" s="493"/>
      <c r="Y20" s="493"/>
      <c r="Z20" s="796"/>
      <c r="AA20" s="514" t="s">
        <v>7</v>
      </c>
      <c r="AB20" s="482">
        <f>IF(AF20&gt;0,2,0)</f>
        <v>0</v>
      </c>
      <c r="AC20" s="482">
        <f>IF(AF20&gt;0,1,0)</f>
        <v>0</v>
      </c>
      <c r="AD20" s="515">
        <f>IF(AF20&gt;=60,1,0)</f>
        <v>0</v>
      </c>
      <c r="AE20" s="483">
        <f>IF(AF20&gt;=90,4,(IF(AF20&gt;=80,3,(IF(AF20&gt;=70,2,(IF(AF20&gt;=60,1,0)))))))</f>
        <v>0</v>
      </c>
      <c r="AF20" s="671">
        <f>成績入力!AE37</f>
        <v>0</v>
      </c>
      <c r="AG20" s="516" t="s">
        <v>28</v>
      </c>
      <c r="AH20" s="482">
        <f>IF(AL20&gt;0,2,0)</f>
        <v>0</v>
      </c>
      <c r="AI20" s="482">
        <f>IF(AL20&gt;0,1,0)</f>
        <v>0</v>
      </c>
      <c r="AJ20" s="515">
        <f>IF(AL20&gt;=60,1,0)</f>
        <v>0</v>
      </c>
      <c r="AK20" s="483">
        <f>IF(AL20&gt;=90,4,(IF(AL20&gt;=80,3,(IF(AL20&gt;=70,2,(IF(AL20&gt;=60,1,0)))))))</f>
        <v>0</v>
      </c>
      <c r="AL20" s="671">
        <f>成績入力!AK37</f>
        <v>0</v>
      </c>
      <c r="AM20" s="797"/>
      <c r="AN20" s="492"/>
      <c r="AO20" s="492"/>
      <c r="AP20" s="493"/>
      <c r="AQ20" s="493"/>
      <c r="AR20" s="799"/>
      <c r="AS20" s="800">
        <f>(AD20+AJ20)/2</f>
        <v>0</v>
      </c>
      <c r="AT20" s="801" t="e">
        <f>(AD20*AF20+AJ20*AL20)/(AD20+AJ20)</f>
        <v>#DIV/0!</v>
      </c>
      <c r="AU20" s="802" t="e">
        <f>(AB20*AE20+AH20*AK20)/(AB20+AH20)</f>
        <v>#DIV/0!</v>
      </c>
    </row>
    <row r="21" spans="1:47" x14ac:dyDescent="0.25">
      <c r="A21" s="803" t="s">
        <v>126</v>
      </c>
      <c r="B21" s="804">
        <v>0.2</v>
      </c>
      <c r="C21" s="271"/>
      <c r="D21" s="265"/>
      <c r="E21" s="265"/>
      <c r="F21" s="413"/>
      <c r="G21" s="413"/>
      <c r="H21" s="696"/>
      <c r="I21" s="226" t="s">
        <v>19</v>
      </c>
      <c r="J21" s="184">
        <f>IF(N21&gt;0,2,0)</f>
        <v>0</v>
      </c>
      <c r="K21" s="184">
        <f>IF(N21&gt;0,2,0)</f>
        <v>0</v>
      </c>
      <c r="L21" s="57">
        <f>IF(N21&gt;=60,1,0)</f>
        <v>0</v>
      </c>
      <c r="M21" s="57">
        <f>IF(N21&gt;=90,4,(IF(N21&gt;=80,3,(IF(N21&gt;=70,2,(IF(N21&gt;=60,1,0)))))))</f>
        <v>0</v>
      </c>
      <c r="N21" s="722">
        <f>成績入力!M33</f>
        <v>0</v>
      </c>
      <c r="O21" s="210" t="s">
        <v>20</v>
      </c>
      <c r="P21" s="184">
        <f>IF(T21&gt;0,2,0)</f>
        <v>0</v>
      </c>
      <c r="Q21" s="184">
        <f>IF(T21&gt;0,2,0)</f>
        <v>0</v>
      </c>
      <c r="R21" s="57">
        <f>IF(T21&gt;=60,1,0)</f>
        <v>0</v>
      </c>
      <c r="S21" s="57">
        <f>IF(T21&gt;=90,4,(IF(T21&gt;=80,3,(IF(T21&gt;=70,2,(IF(T21&gt;=60,1,0)))))))</f>
        <v>0</v>
      </c>
      <c r="T21" s="722">
        <f>成績入力!Y33</f>
        <v>0</v>
      </c>
      <c r="U21" s="1049" t="s">
        <v>21</v>
      </c>
      <c r="V21" s="184">
        <f>IF(Z21&gt;0,2,0)</f>
        <v>0</v>
      </c>
      <c r="W21" s="184">
        <f>IF(Z21&gt;0,2,0)</f>
        <v>0</v>
      </c>
      <c r="X21" s="57">
        <f>IF(Z21&gt;=60,1,0)</f>
        <v>0</v>
      </c>
      <c r="Y21" s="57">
        <f>IF(Z21&gt;=90,4,(IF(Z21&gt;=80,3,(IF(Z21&gt;=70,2,(IF(Z21&gt;=60,1,0)))))))</f>
        <v>0</v>
      </c>
      <c r="Z21" s="722">
        <f>成績入力!Y33</f>
        <v>0</v>
      </c>
      <c r="AA21" s="517"/>
      <c r="AB21" s="202"/>
      <c r="AC21" s="202"/>
      <c r="AD21" s="204"/>
      <c r="AE21" s="204"/>
      <c r="AF21" s="815"/>
      <c r="AG21" s="518"/>
      <c r="AH21" s="202"/>
      <c r="AI21" s="202"/>
      <c r="AJ21" s="519"/>
      <c r="AK21" s="519"/>
      <c r="AL21" s="815"/>
      <c r="AM21" s="486"/>
      <c r="AN21" s="265"/>
      <c r="AO21" s="265"/>
      <c r="AP21" s="413"/>
      <c r="AQ21" s="413"/>
      <c r="AR21" s="648"/>
      <c r="AS21" s="834">
        <f>(L21+R21+X21+R22+X22)/5</f>
        <v>0</v>
      </c>
      <c r="AT21" s="807" t="e">
        <f>(L21*N21+R21*T21+X21*Z21+R22*T22+X22*Z22)/(L21+R21+X21+R22+X22)</f>
        <v>#DIV/0!</v>
      </c>
      <c r="AU21" s="835" t="e">
        <f>(J21*M21+P21*S21+V21*Y21+P22*S22+V22*Y22)/(J21+P21++V21+P22+V22)</f>
        <v>#DIV/0!</v>
      </c>
    </row>
    <row r="22" spans="1:47" x14ac:dyDescent="0.25">
      <c r="A22" s="836"/>
      <c r="B22" s="784"/>
      <c r="C22" s="277"/>
      <c r="D22" s="228"/>
      <c r="E22" s="228"/>
      <c r="F22" s="364"/>
      <c r="G22" s="364"/>
      <c r="H22" s="666"/>
      <c r="I22" s="274"/>
      <c r="J22" s="228"/>
      <c r="K22" s="228"/>
      <c r="L22" s="364"/>
      <c r="M22" s="229"/>
      <c r="N22" s="278"/>
      <c r="O22" s="231" t="s">
        <v>73</v>
      </c>
      <c r="P22" s="40">
        <f>IF(T22&gt;0,2,0)</f>
        <v>0</v>
      </c>
      <c r="Q22" s="40">
        <f>IF(T22&gt;0,2,0)</f>
        <v>0</v>
      </c>
      <c r="R22" s="56">
        <f>IF(T22&gt;=60,1,0)</f>
        <v>0</v>
      </c>
      <c r="S22" s="56">
        <f>IF(T22&gt;=90,4,(IF(T22&gt;=80,3,(IF(T22&gt;=70,2,(IF(T22&gt;=60,1,0)))))))</f>
        <v>0</v>
      </c>
      <c r="T22" s="679">
        <f>成績入力!S34</f>
        <v>0</v>
      </c>
      <c r="U22" s="232" t="s">
        <v>74</v>
      </c>
      <c r="V22" s="40">
        <f>IF(Z22&gt;0,2,0)</f>
        <v>0</v>
      </c>
      <c r="W22" s="40">
        <f>IF(Z22&gt;0,2,0)</f>
        <v>0</v>
      </c>
      <c r="X22" s="56">
        <f>IF(Z22&gt;=60,1,0)</f>
        <v>0</v>
      </c>
      <c r="Y22" s="56">
        <f>IF(Z22&gt;=90,4,(IF(Z22&gt;=80,3,(IF(Z22&gt;=70,2,(IF(Z22&gt;=60,1,0)))))))</f>
        <v>0</v>
      </c>
      <c r="Z22" s="679">
        <f>成績入力!Y34</f>
        <v>0</v>
      </c>
      <c r="AA22" s="276"/>
      <c r="AB22" s="228"/>
      <c r="AC22" s="228"/>
      <c r="AD22" s="364"/>
      <c r="AE22" s="364"/>
      <c r="AF22" s="666"/>
      <c r="AG22" s="276"/>
      <c r="AH22" s="228"/>
      <c r="AI22" s="228"/>
      <c r="AJ22" s="364"/>
      <c r="AK22" s="364"/>
      <c r="AL22" s="666"/>
      <c r="AM22" s="290"/>
      <c r="AN22" s="228"/>
      <c r="AO22" s="228"/>
      <c r="AP22" s="229"/>
      <c r="AQ22" s="229"/>
      <c r="AR22" s="681"/>
      <c r="AS22" s="837"/>
      <c r="AT22" s="663"/>
      <c r="AU22" s="747"/>
    </row>
    <row r="23" spans="1:47" x14ac:dyDescent="0.25">
      <c r="A23" s="838" t="s">
        <v>144</v>
      </c>
      <c r="B23" s="839">
        <v>0</v>
      </c>
      <c r="C23" s="1040" t="s">
        <v>26</v>
      </c>
      <c r="D23" s="1041"/>
      <c r="E23" s="1041"/>
      <c r="F23" s="1041"/>
      <c r="G23" s="1041"/>
      <c r="H23" s="1041"/>
      <c r="I23" s="1042"/>
      <c r="J23" s="41">
        <f>成績入力!AU23</f>
        <v>0</v>
      </c>
      <c r="K23" s="41"/>
      <c r="L23" s="73">
        <f>成績入力!AR23</f>
        <v>0</v>
      </c>
      <c r="M23" s="57">
        <f>成績入力!AV23</f>
        <v>0</v>
      </c>
      <c r="N23" s="722">
        <f>成績入力!AS23</f>
        <v>0</v>
      </c>
      <c r="O23" s="814"/>
      <c r="P23" s="202"/>
      <c r="Q23" s="202"/>
      <c r="R23" s="204"/>
      <c r="S23" s="204"/>
      <c r="T23" s="815"/>
      <c r="U23" s="816"/>
      <c r="V23" s="202"/>
      <c r="W23" s="202"/>
      <c r="X23" s="204"/>
      <c r="Y23" s="204"/>
      <c r="Z23" s="817"/>
      <c r="AA23" s="517"/>
      <c r="AB23" s="202"/>
      <c r="AC23" s="202"/>
      <c r="AD23" s="204"/>
      <c r="AE23" s="204"/>
      <c r="AF23" s="815"/>
      <c r="AG23" s="518"/>
      <c r="AH23" s="202"/>
      <c r="AI23" s="202"/>
      <c r="AJ23" s="519"/>
      <c r="AK23" s="519"/>
      <c r="AL23" s="815"/>
      <c r="AM23" s="563"/>
      <c r="AN23" s="202"/>
      <c r="AO23" s="202"/>
      <c r="AP23" s="519"/>
      <c r="AQ23" s="519"/>
      <c r="AR23" s="818"/>
      <c r="AS23" s="840"/>
      <c r="AT23" s="841" t="e">
        <f>N23/L23</f>
        <v>#DIV/0!</v>
      </c>
      <c r="AU23" s="842" t="e">
        <f>M23/J23</f>
        <v>#DIV/0!</v>
      </c>
    </row>
    <row r="24" spans="1:47" ht="13.15" thickBot="1" x14ac:dyDescent="0.3">
      <c r="A24" s="843"/>
      <c r="B24" s="844"/>
      <c r="C24" s="824"/>
      <c r="D24" s="824"/>
      <c r="E24" s="824"/>
      <c r="F24" s="825"/>
      <c r="G24" s="825"/>
      <c r="H24" s="824"/>
      <c r="I24" s="824"/>
      <c r="J24" s="824"/>
      <c r="K24" s="824"/>
      <c r="L24" s="825"/>
      <c r="M24" s="825"/>
      <c r="N24" s="824"/>
      <c r="O24" s="824"/>
      <c r="P24" s="824"/>
      <c r="Q24" s="824"/>
      <c r="R24" s="826"/>
      <c r="S24" s="826"/>
      <c r="T24" s="824"/>
      <c r="U24" s="824"/>
      <c r="V24" s="824"/>
      <c r="W24" s="824"/>
      <c r="X24" s="825"/>
      <c r="Y24" s="825"/>
      <c r="Z24" s="824"/>
      <c r="AA24" s="824"/>
      <c r="AB24" s="824"/>
      <c r="AC24" s="824"/>
      <c r="AD24" s="825"/>
      <c r="AE24" s="825"/>
      <c r="AF24" s="824"/>
      <c r="AG24" s="824"/>
      <c r="AH24" s="824"/>
      <c r="AI24" s="824"/>
      <c r="AJ24" s="825"/>
      <c r="AK24" s="825"/>
      <c r="AL24" s="827"/>
      <c r="AM24" s="824"/>
      <c r="AN24" s="824"/>
      <c r="AO24" s="824"/>
      <c r="AP24" s="825"/>
      <c r="AQ24" s="825"/>
      <c r="AR24" s="828"/>
      <c r="AS24" s="829">
        <f>AS18*0.5+AS20*0.3+AS21*0.2</f>
        <v>0</v>
      </c>
      <c r="AT24" s="830" t="e">
        <f>AT18*0.5+AT20*0.3+AT21*0.2</f>
        <v>#DIV/0!</v>
      </c>
      <c r="AU24" s="831" t="e">
        <f>AU18*0.5+AU20*0.3+AU21*0.2</f>
        <v>#DIV/0!</v>
      </c>
    </row>
    <row r="25" spans="1:47" ht="13.15" thickBot="1" x14ac:dyDescent="0.3">
      <c r="A25" s="103"/>
      <c r="B25" s="103"/>
      <c r="C25" s="103"/>
      <c r="D25" s="103"/>
      <c r="E25" s="103"/>
      <c r="F25" s="620"/>
      <c r="G25" s="620"/>
      <c r="H25" s="103"/>
      <c r="I25" s="103"/>
      <c r="J25" s="103"/>
      <c r="K25" s="103"/>
      <c r="L25" s="620"/>
      <c r="M25" s="620"/>
      <c r="N25" s="103"/>
      <c r="O25" s="103"/>
      <c r="P25" s="103"/>
      <c r="Q25" s="103"/>
      <c r="R25" s="621"/>
      <c r="S25" s="621"/>
      <c r="T25" s="103"/>
      <c r="U25" s="103"/>
      <c r="V25" s="103"/>
      <c r="W25" s="103"/>
      <c r="X25" s="620"/>
      <c r="Y25" s="620"/>
      <c r="Z25" s="103"/>
      <c r="AA25" s="103"/>
      <c r="AB25" s="103"/>
      <c r="AC25" s="103"/>
      <c r="AD25" s="620"/>
      <c r="AE25" s="620"/>
      <c r="AF25" s="103"/>
      <c r="AG25" s="103"/>
      <c r="AH25" s="103"/>
      <c r="AI25" s="103"/>
      <c r="AJ25" s="620"/>
      <c r="AK25" s="620"/>
      <c r="AL25" s="622"/>
      <c r="AM25" s="103"/>
      <c r="AN25" s="103"/>
      <c r="AO25" s="103"/>
      <c r="AP25" s="620"/>
      <c r="AQ25" s="620"/>
      <c r="AR25" s="103"/>
      <c r="AS25" s="623"/>
      <c r="AT25" s="623"/>
      <c r="AU25" s="624"/>
    </row>
    <row r="26" spans="1:47" x14ac:dyDescent="0.25">
      <c r="A26" s="785" t="s">
        <v>131</v>
      </c>
      <c r="B26" s="786"/>
      <c r="C26" s="787"/>
      <c r="D26" s="788"/>
      <c r="E26" s="788"/>
      <c r="F26" s="789"/>
      <c r="G26" s="789"/>
      <c r="H26" s="788"/>
      <c r="I26" s="92"/>
      <c r="J26" s="19"/>
      <c r="K26" s="19"/>
      <c r="L26" s="636"/>
      <c r="M26" s="636"/>
      <c r="N26" s="637"/>
      <c r="O26" s="92"/>
      <c r="P26" s="19"/>
      <c r="Q26" s="19"/>
      <c r="R26" s="636"/>
      <c r="S26" s="636"/>
      <c r="T26" s="637"/>
      <c r="U26" s="92"/>
      <c r="V26" s="19"/>
      <c r="W26" s="19"/>
      <c r="X26" s="636"/>
      <c r="Y26" s="636"/>
      <c r="Z26" s="637"/>
      <c r="AA26" s="48"/>
      <c r="AB26" s="19"/>
      <c r="AC26" s="19"/>
      <c r="AD26" s="636"/>
      <c r="AE26" s="636"/>
      <c r="AF26" s="637"/>
      <c r="AG26" s="48"/>
      <c r="AH26" s="19"/>
      <c r="AI26" s="19"/>
      <c r="AJ26" s="636"/>
      <c r="AK26" s="636"/>
      <c r="AL26" s="638"/>
      <c r="AM26" s="92"/>
      <c r="AN26" s="19"/>
      <c r="AO26" s="19"/>
      <c r="AP26" s="636"/>
      <c r="AQ26" s="636"/>
      <c r="AR26" s="639"/>
      <c r="AS26" s="640"/>
      <c r="AT26" s="641"/>
      <c r="AU26" s="642"/>
    </row>
    <row r="27" spans="1:47" x14ac:dyDescent="0.25">
      <c r="A27" s="790" t="s">
        <v>132</v>
      </c>
      <c r="B27" s="791">
        <v>0.5</v>
      </c>
      <c r="C27" s="226" t="s">
        <v>18</v>
      </c>
      <c r="D27" s="184">
        <f>IF(H27&gt;0,2,0)</f>
        <v>0</v>
      </c>
      <c r="E27" s="184">
        <f>IF(H27&gt;0,2,0)</f>
        <v>0</v>
      </c>
      <c r="F27" s="57">
        <f>IF(H27&gt;=60,1,0)</f>
        <v>0</v>
      </c>
      <c r="G27" s="57">
        <f>IF(H27&gt;=90,4,(IF(H27&gt;=80,3,(IF(H27&gt;=70,2,(IF(H27&gt;=60,1,0)))))))</f>
        <v>0</v>
      </c>
      <c r="H27" s="722">
        <f>成績入力!G33</f>
        <v>0</v>
      </c>
      <c r="I27" s="226" t="s">
        <v>19</v>
      </c>
      <c r="J27" s="184">
        <f>IF(N27&gt;0,2,0)</f>
        <v>0</v>
      </c>
      <c r="K27" s="184">
        <f>IF(N27&gt;0,2,0)</f>
        <v>0</v>
      </c>
      <c r="L27" s="57">
        <f>IF(N27&gt;=60,1,0)</f>
        <v>0</v>
      </c>
      <c r="M27" s="57">
        <f>IF(N27&gt;=90,4,(IF(N27&gt;=80,3,(IF(N27&gt;=70,2,(IF(N27&gt;=60,1,0)))))))</f>
        <v>0</v>
      </c>
      <c r="N27" s="722">
        <f>成績入力!M33</f>
        <v>0</v>
      </c>
      <c r="O27" s="210" t="s">
        <v>20</v>
      </c>
      <c r="P27" s="184">
        <f>IF(T27&gt;0,2,0)</f>
        <v>0</v>
      </c>
      <c r="Q27" s="184">
        <f>IF(T27&gt;0,2,0)</f>
        <v>0</v>
      </c>
      <c r="R27" s="57">
        <f>IF(T27&gt;=60,1,0)</f>
        <v>0</v>
      </c>
      <c r="S27" s="57">
        <f>IF(T27&gt;=90,4,(IF(T27&gt;=80,3,(IF(T27&gt;=70,2,(IF(T27&gt;=60,1,0)))))))</f>
        <v>0</v>
      </c>
      <c r="T27" s="722">
        <f>成績入力!S33</f>
        <v>0</v>
      </c>
      <c r="U27" s="1049" t="s">
        <v>21</v>
      </c>
      <c r="V27" s="184">
        <f>IF(Z27&gt;0,2,0)</f>
        <v>0</v>
      </c>
      <c r="W27" s="184">
        <f>IF(Z27&gt;0,2,0)</f>
        <v>0</v>
      </c>
      <c r="X27" s="57">
        <f>IF(Z27&gt;=60,1,0)</f>
        <v>0</v>
      </c>
      <c r="Y27" s="57">
        <f>IF(Z27&gt;=90,4,(IF(Z27&gt;=80,3,(IF(Z27&gt;=70,2,(IF(Z27&gt;=60,1,0)))))))</f>
        <v>0</v>
      </c>
      <c r="Z27" s="722">
        <f>成績入力!Y33</f>
        <v>0</v>
      </c>
      <c r="AA27" s="23"/>
      <c r="AB27" s="388"/>
      <c r="AC27" s="388"/>
      <c r="AD27" s="389"/>
      <c r="AE27" s="389"/>
      <c r="AF27" s="647"/>
      <c r="AG27" s="464"/>
      <c r="AH27" s="253"/>
      <c r="AI27" s="253"/>
      <c r="AJ27" s="203"/>
      <c r="AK27" s="203"/>
      <c r="AL27" s="770"/>
      <c r="AM27" s="271"/>
      <c r="AN27" s="265"/>
      <c r="AO27" s="265"/>
      <c r="AP27" s="413"/>
      <c r="AQ27" s="413"/>
      <c r="AR27" s="648"/>
      <c r="AS27" s="658">
        <f>(F27+L27+R27+X27+R28+X28+AJ28)/7</f>
        <v>0</v>
      </c>
      <c r="AT27" s="659" t="e">
        <f>(F27*H27+L27*N27+R27*T27+X27*Z27+R28*T28+X28*Z28+AJ28*AL28)/(F27+L27+R27+X27+R28+X28+AJ28)</f>
        <v>#DIV/0!</v>
      </c>
      <c r="AU27" s="660" t="e">
        <f>(D27*G27+J27*M27+P27*S27+V27*Y27+P28*S28+V28*Y28+AH28*AK28)/(D27+J27+P27+V27+P28+V28+AH28)</f>
        <v>#DIV/0!</v>
      </c>
    </row>
    <row r="28" spans="1:47" s="386" customFormat="1" ht="13.15" thickBot="1" x14ac:dyDescent="0.3">
      <c r="A28" s="832"/>
      <c r="B28" s="792"/>
      <c r="C28" s="432"/>
      <c r="D28" s="228"/>
      <c r="E28" s="228"/>
      <c r="F28" s="364"/>
      <c r="G28" s="364"/>
      <c r="H28" s="278"/>
      <c r="I28" s="438"/>
      <c r="J28" s="228"/>
      <c r="K28" s="228"/>
      <c r="L28" s="364"/>
      <c r="M28" s="364"/>
      <c r="N28" s="666"/>
      <c r="O28" s="231" t="s">
        <v>73</v>
      </c>
      <c r="P28" s="40">
        <f>IF(T28&gt;0,2,0)</f>
        <v>0</v>
      </c>
      <c r="Q28" s="40">
        <f>IF(T28&gt;0,2,0)</f>
        <v>0</v>
      </c>
      <c r="R28" s="56">
        <f>IF(T28&gt;=60,1,0)</f>
        <v>0</v>
      </c>
      <c r="S28" s="56">
        <f>IF(T28&gt;=90,4,(IF(T28&gt;=80,3,(IF(T28&gt;=70,2,(IF(T28&gt;=60,1,0)))))))</f>
        <v>0</v>
      </c>
      <c r="T28" s="679">
        <f>成績入力!S34</f>
        <v>0</v>
      </c>
      <c r="U28" s="232" t="s">
        <v>74</v>
      </c>
      <c r="V28" s="40">
        <f>IF(Z28&gt;0,2,0)</f>
        <v>0</v>
      </c>
      <c r="W28" s="40">
        <f>IF(Z28&gt;0,2,0)</f>
        <v>0</v>
      </c>
      <c r="X28" s="56">
        <f>IF(Z28&gt;=60,1,0)</f>
        <v>0</v>
      </c>
      <c r="Y28" s="56">
        <f>IF(Z28&gt;=90,4,(IF(Z28&gt;=80,3,(IF(Z28&gt;=70,2,(IF(Z28&gt;=60,1,0)))))))</f>
        <v>0</v>
      </c>
      <c r="Z28" s="679">
        <f>成績入力!Y34</f>
        <v>0</v>
      </c>
      <c r="AA28" s="233"/>
      <c r="AB28" s="40"/>
      <c r="AC28" s="40"/>
      <c r="AD28" s="56"/>
      <c r="AE28" s="56"/>
      <c r="AF28" s="679"/>
      <c r="AG28" s="234" t="s">
        <v>76</v>
      </c>
      <c r="AH28" s="40">
        <f>IF(AL28&gt;0,2,0)</f>
        <v>0</v>
      </c>
      <c r="AI28" s="40">
        <f>IF(AL28&gt;0,1,0)</f>
        <v>0</v>
      </c>
      <c r="AJ28" s="56">
        <f>IF(AL28&gt;=60,1,0)</f>
        <v>0</v>
      </c>
      <c r="AK28" s="56">
        <f>IF(AL28&gt;=90,4,(IF(AL28&gt;=80,3,(IF(AL28&gt;=70,2,(IF(AL28&gt;=60,1,0)))))))</f>
        <v>0</v>
      </c>
      <c r="AL28" s="679">
        <f>成績入力!AK34</f>
        <v>0</v>
      </c>
      <c r="AM28" s="277"/>
      <c r="AN28" s="388"/>
      <c r="AO28" s="388"/>
      <c r="AP28" s="389"/>
      <c r="AQ28" s="389"/>
      <c r="AR28" s="654"/>
      <c r="AS28" s="655"/>
      <c r="AT28" s="656"/>
      <c r="AU28" s="657"/>
    </row>
    <row r="29" spans="1:47" ht="13.15" thickTop="1" x14ac:dyDescent="0.25">
      <c r="A29" s="833" t="s">
        <v>133</v>
      </c>
      <c r="B29" s="794" t="s">
        <v>130</v>
      </c>
      <c r="C29" s="511"/>
      <c r="D29" s="492"/>
      <c r="E29" s="492"/>
      <c r="F29" s="512"/>
      <c r="G29" s="512"/>
      <c r="H29" s="798"/>
      <c r="I29" s="795"/>
      <c r="J29" s="492"/>
      <c r="K29" s="492"/>
      <c r="L29" s="512"/>
      <c r="M29" s="493"/>
      <c r="N29" s="796"/>
      <c r="O29" s="520" t="s">
        <v>68</v>
      </c>
      <c r="P29" s="466">
        <f>IF(T29&gt;0,2,0)</f>
        <v>0</v>
      </c>
      <c r="Q29" s="466">
        <f>IF(T29&gt;0,2,0)</f>
        <v>0</v>
      </c>
      <c r="R29" s="467">
        <f>IF(T29&gt;=60,1,0)</f>
        <v>0</v>
      </c>
      <c r="S29" s="467">
        <f>IF(T29&gt;=90,4,(IF(T29&gt;=80,3,(IF(T29&gt;=70,2,(IF(T29&gt;=60,1,0)))))))</f>
        <v>0</v>
      </c>
      <c r="T29" s="774">
        <f>成績入力!S31</f>
        <v>0</v>
      </c>
      <c r="U29" s="521" t="s">
        <v>69</v>
      </c>
      <c r="V29" s="466">
        <f>IF(Z29&gt;0,2,0)</f>
        <v>0</v>
      </c>
      <c r="W29" s="466">
        <f>IF(Z29&gt;0,2,0)</f>
        <v>0</v>
      </c>
      <c r="X29" s="489">
        <f>IF(Z29&gt;=60,1,0)</f>
        <v>0</v>
      </c>
      <c r="Y29" s="467">
        <f>IF(Z29&gt;=90,4,(IF(Z29&gt;=80,3,(IF(Z29&gt;=70,2,(IF(Z29&gt;=60,1,0)))))))</f>
        <v>0</v>
      </c>
      <c r="Z29" s="774">
        <f>成績入力!Y31</f>
        <v>0</v>
      </c>
      <c r="AA29" s="522" t="s">
        <v>70</v>
      </c>
      <c r="AB29" s="466">
        <f>IF(AF29&gt;0,2,0)</f>
        <v>0</v>
      </c>
      <c r="AC29" s="466">
        <f>IF(AF29&gt;0,2,0)</f>
        <v>0</v>
      </c>
      <c r="AD29" s="467">
        <f>IF(AF29&gt;=60,1,0)</f>
        <v>0</v>
      </c>
      <c r="AE29" s="467">
        <f>IF(AF29&gt;=90,4,(IF(AF29&gt;=80,3,(IF(AF29&gt;=70,2,(IF(AF29&gt;=60,1,0)))))))</f>
        <v>0</v>
      </c>
      <c r="AF29" s="774">
        <f>成績入力!AE32</f>
        <v>0</v>
      </c>
      <c r="AG29" s="521" t="s">
        <v>71</v>
      </c>
      <c r="AH29" s="466">
        <f>IF(AL29&gt;0,2,0)</f>
        <v>0</v>
      </c>
      <c r="AI29" s="466">
        <f>IF(AL29&gt;0,2,0)</f>
        <v>0</v>
      </c>
      <c r="AJ29" s="467">
        <f>IF(AL29&gt;=60,1,0)</f>
        <v>0</v>
      </c>
      <c r="AK29" s="467">
        <f>IF(AL29&gt;=90,4,(IF(AL29&gt;=80,3,(IF(AL29&gt;=70,2,(IF(AL29&gt;=60,1,0)))))))</f>
        <v>0</v>
      </c>
      <c r="AL29" s="774">
        <f>成績入力!AK32</f>
        <v>0</v>
      </c>
      <c r="AM29" s="797"/>
      <c r="AN29" s="492"/>
      <c r="AO29" s="492"/>
      <c r="AP29" s="493"/>
      <c r="AQ29" s="493"/>
      <c r="AR29" s="799"/>
      <c r="AS29" s="800">
        <f>(R29+X29+AD29+AJ29)/4</f>
        <v>0</v>
      </c>
      <c r="AT29" s="801" t="e">
        <f>(R29*T29+X29*Z29+AD29*AF29+AJ29*AL29)/(R29+X29+AD29+AJ29)</f>
        <v>#DIV/0!</v>
      </c>
      <c r="AU29" s="802" t="e">
        <f>(P29*S29+V29*Y29+AB29*AE29+AH29*AK29)/(P29+V29+AB29+AH29)</f>
        <v>#DIV/0!</v>
      </c>
    </row>
    <row r="30" spans="1:47" x14ac:dyDescent="0.25">
      <c r="A30" s="845" t="s">
        <v>134</v>
      </c>
      <c r="B30" s="804">
        <v>0.2</v>
      </c>
      <c r="C30" s="694"/>
      <c r="D30" s="452"/>
      <c r="E30" s="452"/>
      <c r="F30" s="469"/>
      <c r="G30" s="469"/>
      <c r="H30" s="693"/>
      <c r="I30" s="226" t="s">
        <v>19</v>
      </c>
      <c r="J30" s="184">
        <f>IF(N30&gt;0,2,0)</f>
        <v>0</v>
      </c>
      <c r="K30" s="184">
        <f>IF(N30&gt;0,2,0)</f>
        <v>0</v>
      </c>
      <c r="L30" s="57">
        <f>IF(N30&gt;=60,1,0)</f>
        <v>0</v>
      </c>
      <c r="M30" s="57">
        <f>IF(N30&gt;=90,4,(IF(N30&gt;=80,3,(IF(N30&gt;=70,2,(IF(N30&gt;=60,1,0)))))))</f>
        <v>0</v>
      </c>
      <c r="N30" s="722">
        <f>成績入力!M33</f>
        <v>0</v>
      </c>
      <c r="O30" s="231" t="s">
        <v>73</v>
      </c>
      <c r="P30" s="40">
        <f>IF(T30&gt;0,2,0)</f>
        <v>0</v>
      </c>
      <c r="Q30" s="40">
        <f>IF(T30&gt;0,2,0)</f>
        <v>0</v>
      </c>
      <c r="R30" s="56">
        <f>IF(T30&gt;=60,1,0)</f>
        <v>0</v>
      </c>
      <c r="S30" s="56">
        <f>IF(T30&gt;=90,4,(IF(T30&gt;=80,3,(IF(T30&gt;=70,2,(IF(T30&gt;=60,1,0)))))))</f>
        <v>0</v>
      </c>
      <c r="T30" s="679">
        <f>成績入力!S34</f>
        <v>0</v>
      </c>
      <c r="U30" s="232" t="s">
        <v>74</v>
      </c>
      <c r="V30" s="40">
        <f>IF(Z30&gt;0,2,0)</f>
        <v>0</v>
      </c>
      <c r="W30" s="40">
        <f>IF(Z30&gt;0,2,0)</f>
        <v>0</v>
      </c>
      <c r="X30" s="56">
        <f>IF(Z30&gt;=60,1,0)</f>
        <v>0</v>
      </c>
      <c r="Y30" s="56">
        <f>IF(Z30&gt;=90,4,(IF(Z30&gt;=80,3,(IF(Z30&gt;=70,2,(IF(Z30&gt;=60,1,0)))))))</f>
        <v>0</v>
      </c>
      <c r="Z30" s="679">
        <f>成績入力!Y34</f>
        <v>0</v>
      </c>
      <c r="AA30" s="233" t="s">
        <v>75</v>
      </c>
      <c r="AB30" s="40">
        <f>IF(AF30&gt;0,2,0)</f>
        <v>0</v>
      </c>
      <c r="AC30" s="40">
        <f>IF(AF30&gt;0,2,0)</f>
        <v>0</v>
      </c>
      <c r="AD30" s="56">
        <f>IF(AF30&gt;=60,1,0)</f>
        <v>0</v>
      </c>
      <c r="AE30" s="56">
        <f>IF(AF30&gt;=90,4,(IF(AF30&gt;=80,3,(IF(AF30&gt;=70,2,(IF(AF30&gt;=60,1,0)))))))</f>
        <v>0</v>
      </c>
      <c r="AF30" s="679">
        <f>成績入力!AE34</f>
        <v>0</v>
      </c>
      <c r="AG30" s="234"/>
      <c r="AH30" s="253"/>
      <c r="AI30" s="253"/>
      <c r="AJ30" s="254"/>
      <c r="AK30" s="254"/>
      <c r="AL30" s="770"/>
      <c r="AM30" s="365" t="s">
        <v>13</v>
      </c>
      <c r="AN30" s="40">
        <f>IF(AR30&gt;0,6,0)</f>
        <v>0</v>
      </c>
      <c r="AO30" s="40">
        <f>IF(AR30&gt;0,4,0)</f>
        <v>0</v>
      </c>
      <c r="AP30" s="56">
        <f>IF(AR30&gt;=60,1,0)</f>
        <v>0</v>
      </c>
      <c r="AQ30" s="56">
        <f>IF(AR30&gt;=90,4,(IF(AR30&gt;=80,3,(IF(AR30&gt;=70,2,(IF(AR30&gt;=60,1,0)))))))</f>
        <v>0</v>
      </c>
      <c r="AR30" s="670">
        <f>成績入力!AQ42</f>
        <v>0</v>
      </c>
      <c r="AS30" s="834">
        <f>(L30+R30+X30+AD30+AP30)/5</f>
        <v>0</v>
      </c>
      <c r="AT30" s="807" t="e">
        <f>(L30*N30+R30*T30+X30*Z30+AD30*AF30+AP30*AR30)/(L30+R30+X30+AD30+AP30)</f>
        <v>#DIV/0!</v>
      </c>
      <c r="AU30" s="835" t="e">
        <f>(J30*M30+P30*S30+V30*Y30+AB30*AE30+AN30*AQ30)/(J30+P30+V30+AB30+AN30)</f>
        <v>#DIV/0!</v>
      </c>
    </row>
    <row r="31" spans="1:47" x14ac:dyDescent="0.25">
      <c r="A31" s="845" t="s">
        <v>145</v>
      </c>
      <c r="B31" s="846">
        <v>0</v>
      </c>
      <c r="C31" s="565" t="s">
        <v>0</v>
      </c>
      <c r="D31" s="41">
        <f>IF(H31&gt;0,2,0)</f>
        <v>0</v>
      </c>
      <c r="E31" s="41">
        <f>IF(H31&gt;0,1,0)</f>
        <v>0</v>
      </c>
      <c r="F31" s="73">
        <f>IF(H31&gt;=60,1,0)</f>
        <v>0</v>
      </c>
      <c r="G31" s="73">
        <f>IF(H31&gt;=90,4,(IF(H31&gt;=80,3,(IF(H31&gt;=70,2,(IF(H31&gt;=60,1,0)))))))</f>
        <v>0</v>
      </c>
      <c r="H31" s="847">
        <f>成績入力!G21</f>
        <v>0</v>
      </c>
      <c r="I31" s="564" t="s">
        <v>1</v>
      </c>
      <c r="J31" s="41">
        <f>IF(N31&gt;0,2,0)</f>
        <v>0</v>
      </c>
      <c r="K31" s="41">
        <f>IF(N31&gt;0,1,0)</f>
        <v>0</v>
      </c>
      <c r="L31" s="73">
        <f>IF(N31&gt;=60,1,0)</f>
        <v>0</v>
      </c>
      <c r="M31" s="73">
        <f>IF(N31&gt;=90,4,(IF(N31&gt;=80,3,(IF(N31&gt;=70,2,(IF(N31&gt;=60,1,0)))))))</f>
        <v>0</v>
      </c>
      <c r="N31" s="848">
        <f>成績入力!M21</f>
        <v>0</v>
      </c>
      <c r="O31" s="849"/>
      <c r="P31" s="850"/>
      <c r="Q31" s="850"/>
      <c r="R31" s="851"/>
      <c r="S31" s="851"/>
      <c r="T31" s="852"/>
      <c r="U31" s="853"/>
      <c r="V31" s="850"/>
      <c r="W31" s="850"/>
      <c r="X31" s="854"/>
      <c r="Y31" s="854"/>
      <c r="Z31" s="855"/>
      <c r="AA31" s="849"/>
      <c r="AB31" s="850"/>
      <c r="AC31" s="850"/>
      <c r="AD31" s="854"/>
      <c r="AE31" s="854"/>
      <c r="AF31" s="852"/>
      <c r="AG31" s="853"/>
      <c r="AH31" s="850"/>
      <c r="AI31" s="850"/>
      <c r="AJ31" s="854"/>
      <c r="AK31" s="854"/>
      <c r="AL31" s="848"/>
      <c r="AM31" s="563"/>
      <c r="AN31" s="202"/>
      <c r="AO31" s="202"/>
      <c r="AP31" s="519"/>
      <c r="AQ31" s="519"/>
      <c r="AR31" s="817"/>
      <c r="AS31" s="856"/>
      <c r="AT31" s="807" t="e">
        <f>(F31*H31+L31*N31+F32*H32+L32*N32+F33*H33+L33*N33)/(F31+L31+F32+L32+F33+L33)</f>
        <v>#DIV/0!</v>
      </c>
      <c r="AU31" s="835" t="e">
        <f>(D31*G31+J31*M31+D32*G32+J32*M32+D33*G33+J33*M33)/(D31+J31+D32+J32+D33+J33)</f>
        <v>#DIV/0!</v>
      </c>
    </row>
    <row r="32" spans="1:47" x14ac:dyDescent="0.25">
      <c r="A32" s="857"/>
      <c r="B32" s="858"/>
      <c r="C32" s="566" t="s">
        <v>2</v>
      </c>
      <c r="D32" s="16">
        <f>IF(H32&gt;0,2,0)</f>
        <v>0</v>
      </c>
      <c r="E32" s="16">
        <f>IF(H32&gt;0,1,0)</f>
        <v>0</v>
      </c>
      <c r="F32" s="177">
        <f>IF(H32&gt;=60,1,0)</f>
        <v>0</v>
      </c>
      <c r="G32" s="177">
        <f>IF(H32&gt;=90,4,(IF(H32&gt;=80,3,(IF(H32&gt;=70,2,(IF(H32&gt;=60,1,0)))))))</f>
        <v>0</v>
      </c>
      <c r="H32" s="63">
        <f>成績入力!G22</f>
        <v>0</v>
      </c>
      <c r="I32" s="55" t="s">
        <v>3</v>
      </c>
      <c r="J32" s="16">
        <f>IF(N32&gt;0,2,0)</f>
        <v>0</v>
      </c>
      <c r="K32" s="16">
        <f>IF(N32&gt;0,1,0)</f>
        <v>0</v>
      </c>
      <c r="L32" s="177">
        <f>IF(N32&gt;=60,1,0)</f>
        <v>0</v>
      </c>
      <c r="M32" s="177">
        <f>IF(N32&gt;=90,4,(IF(N32&gt;=80,3,(IF(N32&gt;=70,2,(IF(N32&gt;=60,1,0)))))))</f>
        <v>0</v>
      </c>
      <c r="N32" s="645">
        <f>成績入力!M22</f>
        <v>0</v>
      </c>
      <c r="O32" s="739"/>
      <c r="P32" s="740"/>
      <c r="Q32" s="740"/>
      <c r="R32" s="741"/>
      <c r="S32" s="741"/>
      <c r="T32" s="742"/>
      <c r="U32" s="743"/>
      <c r="V32" s="740"/>
      <c r="W32" s="740"/>
      <c r="X32" s="744"/>
      <c r="Y32" s="744"/>
      <c r="Z32" s="745"/>
      <c r="AA32" s="739"/>
      <c r="AB32" s="740"/>
      <c r="AC32" s="740"/>
      <c r="AD32" s="744"/>
      <c r="AE32" s="744"/>
      <c r="AF32" s="742"/>
      <c r="AG32" s="743"/>
      <c r="AH32" s="740"/>
      <c r="AI32" s="740"/>
      <c r="AJ32" s="744"/>
      <c r="AK32" s="744"/>
      <c r="AL32" s="645"/>
      <c r="AM32" s="739"/>
      <c r="AN32" s="740"/>
      <c r="AO32" s="740"/>
      <c r="AP32" s="744"/>
      <c r="AQ32" s="744"/>
      <c r="AR32" s="742"/>
      <c r="AS32" s="746"/>
      <c r="AT32" s="663"/>
      <c r="AU32" s="747"/>
    </row>
    <row r="33" spans="1:47" x14ac:dyDescent="0.25">
      <c r="A33" s="859"/>
      <c r="B33" s="860"/>
      <c r="C33" s="567" t="s">
        <v>4</v>
      </c>
      <c r="D33" s="38">
        <f>IF(H33&gt;0,2,0)</f>
        <v>0</v>
      </c>
      <c r="E33" s="38">
        <f>IF(H33&gt;0,1,0)</f>
        <v>0</v>
      </c>
      <c r="F33" s="75">
        <f>IF(H33&gt;=60,1,0)</f>
        <v>0</v>
      </c>
      <c r="G33" s="75">
        <f>IF(H33&gt;=90,4,(IF(H33&gt;=80,3,(IF(H33&gt;=70,2,(IF(H33&gt;=60,1,0)))))))</f>
        <v>0</v>
      </c>
      <c r="H33" s="101">
        <f>成績入力!G23</f>
        <v>0</v>
      </c>
      <c r="I33" s="375" t="s">
        <v>17</v>
      </c>
      <c r="J33" s="38">
        <f>IF(N33&gt;0,1,0)</f>
        <v>0</v>
      </c>
      <c r="K33" s="38">
        <f>IF(N33&gt;0,1,0)</f>
        <v>0</v>
      </c>
      <c r="L33" s="75">
        <f>IF(N33&gt;=60,1,0)</f>
        <v>0</v>
      </c>
      <c r="M33" s="75">
        <f>IF(N33&gt;=90,4,(IF(N33&gt;=80,3,(IF(N33&gt;=70,2,(IF(N33&gt;=60,1,0)))))))</f>
        <v>0</v>
      </c>
      <c r="N33" s="769">
        <f>成績入力!M23</f>
        <v>0</v>
      </c>
      <c r="O33" s="861"/>
      <c r="P33" s="862"/>
      <c r="Q33" s="862"/>
      <c r="R33" s="863"/>
      <c r="S33" s="863"/>
      <c r="T33" s="864"/>
      <c r="U33" s="865"/>
      <c r="V33" s="862"/>
      <c r="W33" s="862"/>
      <c r="X33" s="866"/>
      <c r="Y33" s="866"/>
      <c r="Z33" s="867"/>
      <c r="AA33" s="861"/>
      <c r="AB33" s="862"/>
      <c r="AC33" s="862"/>
      <c r="AD33" s="866"/>
      <c r="AE33" s="866"/>
      <c r="AF33" s="864"/>
      <c r="AG33" s="865"/>
      <c r="AH33" s="862"/>
      <c r="AI33" s="862"/>
      <c r="AJ33" s="866"/>
      <c r="AK33" s="866"/>
      <c r="AL33" s="769"/>
      <c r="AM33" s="861"/>
      <c r="AN33" s="862"/>
      <c r="AO33" s="862"/>
      <c r="AP33" s="866"/>
      <c r="AQ33" s="866"/>
      <c r="AR33" s="864"/>
      <c r="AS33" s="868"/>
      <c r="AT33" s="810"/>
      <c r="AU33" s="869"/>
    </row>
    <row r="34" spans="1:47" ht="13.15" thickBot="1" x14ac:dyDescent="0.3">
      <c r="A34" s="843"/>
      <c r="B34" s="844"/>
      <c r="C34" s="823"/>
      <c r="D34" s="823"/>
      <c r="E34" s="823"/>
      <c r="F34" s="870"/>
      <c r="G34" s="870"/>
      <c r="H34" s="823"/>
      <c r="I34" s="823"/>
      <c r="J34" s="823"/>
      <c r="K34" s="823"/>
      <c r="L34" s="870"/>
      <c r="M34" s="870"/>
      <c r="N34" s="823"/>
      <c r="O34" s="823"/>
      <c r="P34" s="823"/>
      <c r="Q34" s="823"/>
      <c r="R34" s="871"/>
      <c r="S34" s="871"/>
      <c r="T34" s="823"/>
      <c r="U34" s="823"/>
      <c r="V34" s="823"/>
      <c r="W34" s="823"/>
      <c r="X34" s="870"/>
      <c r="Y34" s="870"/>
      <c r="Z34" s="823"/>
      <c r="AA34" s="823"/>
      <c r="AB34" s="823"/>
      <c r="AC34" s="823"/>
      <c r="AD34" s="870"/>
      <c r="AE34" s="870"/>
      <c r="AF34" s="823"/>
      <c r="AG34" s="823"/>
      <c r="AH34" s="823"/>
      <c r="AI34" s="823"/>
      <c r="AJ34" s="870"/>
      <c r="AK34" s="870"/>
      <c r="AL34" s="872"/>
      <c r="AM34" s="823"/>
      <c r="AN34" s="823"/>
      <c r="AO34" s="823"/>
      <c r="AP34" s="870"/>
      <c r="AQ34" s="870"/>
      <c r="AR34" s="873"/>
      <c r="AS34" s="874">
        <f>AS27*0.5+AS29*0.3+AS30*0.2</f>
        <v>0</v>
      </c>
      <c r="AT34" s="875" t="e">
        <f>AT27*0.5+AT29*0.3+AT30*0.2</f>
        <v>#DIV/0!</v>
      </c>
      <c r="AU34" s="876" t="e">
        <f>AU27*0.5+AU29*0.3+AU30*0.2</f>
        <v>#DIV/0!</v>
      </c>
    </row>
    <row r="35" spans="1:47" ht="13.15" thickBot="1" x14ac:dyDescent="0.3">
      <c r="A35" s="103"/>
      <c r="B35" s="103"/>
      <c r="C35" s="103"/>
      <c r="D35" s="103"/>
      <c r="E35" s="103"/>
      <c r="F35" s="620"/>
      <c r="G35" s="620"/>
      <c r="H35" s="103"/>
      <c r="I35" s="103"/>
      <c r="J35" s="103"/>
      <c r="K35" s="103"/>
      <c r="L35" s="620"/>
      <c r="M35" s="620"/>
      <c r="N35" s="103"/>
      <c r="O35" s="103"/>
      <c r="P35" s="103"/>
      <c r="Q35" s="103"/>
      <c r="R35" s="621"/>
      <c r="S35" s="621"/>
      <c r="T35" s="103"/>
      <c r="U35" s="103"/>
      <c r="V35" s="103"/>
      <c r="W35" s="103"/>
      <c r="X35" s="620"/>
      <c r="Y35" s="620"/>
      <c r="Z35" s="103"/>
      <c r="AA35" s="103"/>
      <c r="AB35" s="103"/>
      <c r="AC35" s="103"/>
      <c r="AD35" s="620"/>
      <c r="AE35" s="620"/>
      <c r="AF35" s="103"/>
      <c r="AG35" s="103"/>
      <c r="AH35" s="103"/>
      <c r="AI35" s="103"/>
      <c r="AJ35" s="620"/>
      <c r="AK35" s="620"/>
      <c r="AL35" s="622"/>
      <c r="AM35" s="103"/>
      <c r="AN35" s="103"/>
      <c r="AO35" s="103"/>
      <c r="AP35" s="620"/>
      <c r="AQ35" s="620"/>
      <c r="AR35" s="103"/>
      <c r="AS35" s="623"/>
      <c r="AT35" s="623"/>
      <c r="AU35" s="624"/>
    </row>
    <row r="36" spans="1:47" x14ac:dyDescent="0.25">
      <c r="A36" s="785" t="s">
        <v>139</v>
      </c>
      <c r="B36" s="786"/>
      <c r="C36" s="787"/>
      <c r="D36" s="788"/>
      <c r="E36" s="788"/>
      <c r="F36" s="789"/>
      <c r="G36" s="789"/>
      <c r="H36" s="788"/>
      <c r="I36" s="92"/>
      <c r="J36" s="19"/>
      <c r="K36" s="19"/>
      <c r="L36" s="636"/>
      <c r="M36" s="636"/>
      <c r="N36" s="637"/>
      <c r="O36" s="92"/>
      <c r="P36" s="19"/>
      <c r="Q36" s="19"/>
      <c r="R36" s="636"/>
      <c r="S36" s="636"/>
      <c r="T36" s="637"/>
      <c r="U36" s="92"/>
      <c r="V36" s="19"/>
      <c r="W36" s="19"/>
      <c r="X36" s="636"/>
      <c r="Y36" s="636"/>
      <c r="Z36" s="637"/>
      <c r="AA36" s="48"/>
      <c r="AB36" s="19"/>
      <c r="AC36" s="19"/>
      <c r="AD36" s="636"/>
      <c r="AE36" s="636"/>
      <c r="AF36" s="637"/>
      <c r="AG36" s="48"/>
      <c r="AH36" s="19"/>
      <c r="AI36" s="19"/>
      <c r="AJ36" s="636"/>
      <c r="AK36" s="636"/>
      <c r="AL36" s="638"/>
      <c r="AM36" s="92"/>
      <c r="AN36" s="19"/>
      <c r="AO36" s="19"/>
      <c r="AP36" s="636"/>
      <c r="AQ36" s="636"/>
      <c r="AR36" s="639"/>
      <c r="AS36" s="640"/>
      <c r="AT36" s="641"/>
      <c r="AU36" s="642"/>
    </row>
    <row r="37" spans="1:47" x14ac:dyDescent="0.25">
      <c r="A37" s="790" t="s">
        <v>117</v>
      </c>
      <c r="B37" s="877">
        <v>0.2</v>
      </c>
      <c r="C37" s="450" t="s">
        <v>83</v>
      </c>
      <c r="D37" s="37">
        <f>IF(H37&gt;0,2,0)</f>
        <v>0</v>
      </c>
      <c r="E37" s="37">
        <f>IF(H37&gt;0,1,0)</f>
        <v>0</v>
      </c>
      <c r="F37" s="410">
        <f>IF(H37&gt;=60,1,0)</f>
        <v>0</v>
      </c>
      <c r="G37" s="410">
        <f>IF(H37&gt;=90,4,(IF(H37&gt;=80,3,(IF(H37&gt;=70,2,(IF(H37&gt;=60,1,0)))))))</f>
        <v>0</v>
      </c>
      <c r="H37" s="643">
        <f>成績入力!G40</f>
        <v>0</v>
      </c>
      <c r="I37" s="411" t="s">
        <v>6</v>
      </c>
      <c r="J37" s="37">
        <f>IF(N37&gt;0,2,0)</f>
        <v>0</v>
      </c>
      <c r="K37" s="37">
        <f>IF(N37&gt;0,1,0)</f>
        <v>0</v>
      </c>
      <c r="L37" s="410">
        <f>IF(N37&gt;=60,1,0)</f>
        <v>0</v>
      </c>
      <c r="M37" s="410">
        <f>IF(N37&gt;=90,4,(IF(N37&gt;=80,3,(IF(N37&gt;=70,2,(IF(N37&gt;=60,1,0)))))))</f>
        <v>0</v>
      </c>
      <c r="N37" s="644">
        <f>成績入力!M31</f>
        <v>0</v>
      </c>
      <c r="O37" s="425" t="s">
        <v>68</v>
      </c>
      <c r="P37" s="16">
        <f>IF(T37&gt;0,2,0)</f>
        <v>0</v>
      </c>
      <c r="Q37" s="16">
        <f>IF(T37&gt;0,2,0)</f>
        <v>0</v>
      </c>
      <c r="R37" s="177">
        <f>IF(T37&gt;=60,1,0)</f>
        <v>0</v>
      </c>
      <c r="S37" s="177">
        <f>IF(T37&gt;=90,4,(IF(T37&gt;=80,3,(IF(T37&gt;=70,2,(IF(T37&gt;=60,1,0)))))))</f>
        <v>0</v>
      </c>
      <c r="T37" s="645">
        <f>成績入力!S31</f>
        <v>0</v>
      </c>
      <c r="U37" s="448" t="s">
        <v>69</v>
      </c>
      <c r="V37" s="37">
        <f t="shared" ref="V37:V42" si="0">IF(Z37&gt;0,2,0)</f>
        <v>0</v>
      </c>
      <c r="W37" s="37">
        <f>IF(Z37&gt;0,2,0)</f>
        <v>0</v>
      </c>
      <c r="X37" s="410">
        <f>IF(Z37&gt;=60,1,0)</f>
        <v>0</v>
      </c>
      <c r="Y37" s="410">
        <f>IF(Z37&gt;=90,4,(IF(Z37&gt;=80,3,(IF(Z37&gt;=70,2,(IF(Z37&gt;=60,1,0)))))))</f>
        <v>0</v>
      </c>
      <c r="Z37" s="646">
        <f>成績入力!Y31</f>
        <v>0</v>
      </c>
      <c r="AA37" s="23"/>
      <c r="AB37" s="388"/>
      <c r="AC37" s="388"/>
      <c r="AD37" s="389"/>
      <c r="AE37" s="389"/>
      <c r="AF37" s="647"/>
      <c r="AG37" s="23"/>
      <c r="AH37" s="388"/>
      <c r="AI37" s="388"/>
      <c r="AJ37" s="389"/>
      <c r="AK37" s="389"/>
      <c r="AL37" s="647"/>
      <c r="AM37" s="271"/>
      <c r="AN37" s="265"/>
      <c r="AO37" s="265"/>
      <c r="AP37" s="413"/>
      <c r="AQ37" s="413"/>
      <c r="AR37" s="648"/>
      <c r="AS37" s="658">
        <f>(F37+L37+R37+X37+X38+AD38+R39+X39+X41+X40+AD40+AJ40+AP40+AD41+AJ41)/15</f>
        <v>0</v>
      </c>
      <c r="AT37" s="659" t="e">
        <f>(F37*H37+L37*N37+R37*T37+X37*Z37+X38*Z38+AD38*AF38+R39*T39+X39*Z39+X41*Z41+X40*Z40+AD40*AF40+AJ40*AL40+AP40*AR40+AD41*AF41+AJ41*AL41)/(F37+L37+R37+X37+X38+AD38+R39+X39+X41+X40+AD40+AJ40+AP40+AD41+AJ41)</f>
        <v>#DIV/0!</v>
      </c>
      <c r="AU37" s="660" t="e">
        <f>(D37*G37+J37*M37+P37*S37+V37*Y37+V38*Y38+AB38*AE38+P39*S39+V39*Y39+V41*Y41+V40*Y40+AB40*AE40+AH40*AK40+AN40*AQ40+AB41*AE41+AH41*AK41)/(D37+J37+P37+V37+V38+AB38+P39+V39+V41+V40+AB40+AH40+AN40+AB41+AH41)</f>
        <v>#DIV/0!</v>
      </c>
    </row>
    <row r="38" spans="1:47" s="386" customFormat="1" x14ac:dyDescent="0.25">
      <c r="A38" s="790"/>
      <c r="B38" s="878"/>
      <c r="C38" s="471"/>
      <c r="D38" s="388"/>
      <c r="E38" s="388"/>
      <c r="F38" s="389"/>
      <c r="G38" s="389"/>
      <c r="H38" s="652"/>
      <c r="I38" s="390"/>
      <c r="J38" s="388"/>
      <c r="K38" s="388"/>
      <c r="L38" s="389"/>
      <c r="M38" s="389"/>
      <c r="N38" s="647"/>
      <c r="O38" s="416"/>
      <c r="P38" s="388"/>
      <c r="Q38" s="388"/>
      <c r="R38" s="389"/>
      <c r="S38" s="389"/>
      <c r="T38" s="647"/>
      <c r="U38" s="434" t="s">
        <v>84</v>
      </c>
      <c r="V38" s="16">
        <f t="shared" si="0"/>
        <v>0</v>
      </c>
      <c r="W38" s="16">
        <f>IF(Z38&gt;0,1,0)</f>
        <v>0</v>
      </c>
      <c r="X38" s="177">
        <f>IF(Z38&gt;=60,1,0)</f>
        <v>0</v>
      </c>
      <c r="Y38" s="177">
        <f>IF(Z38&gt;=90,4,(IF(Z38&gt;=80,3,(IF(Z38&gt;=70,2,(IF(Z38&gt;=60,1,0)))))))</f>
        <v>0</v>
      </c>
      <c r="Z38" s="63">
        <f>成績入力!Y40</f>
        <v>0</v>
      </c>
      <c r="AA38" s="77" t="s">
        <v>9</v>
      </c>
      <c r="AB38" s="16">
        <f>IF(AF38&gt;0,2,0)</f>
        <v>0</v>
      </c>
      <c r="AC38" s="16">
        <f>IF(AF38&gt;0,1,0)</f>
        <v>0</v>
      </c>
      <c r="AD38" s="177">
        <f t="shared" ref="AD38:AD43" si="1">IF(AF38&gt;=60,1,0)</f>
        <v>0</v>
      </c>
      <c r="AE38" s="177">
        <f t="shared" ref="AE38:AE43" si="2">IF(AF38&gt;=90,4,(IF(AF38&gt;=80,3,(IF(AF38&gt;=70,2,(IF(AF38&gt;=60,1,0)))))))</f>
        <v>0</v>
      </c>
      <c r="AF38" s="645">
        <f>成績入力!AE29</f>
        <v>0</v>
      </c>
      <c r="AG38" s="23"/>
      <c r="AH38" s="388"/>
      <c r="AI38" s="388"/>
      <c r="AJ38" s="389"/>
      <c r="AK38" s="389"/>
      <c r="AL38" s="647"/>
      <c r="AM38" s="653"/>
      <c r="AN38" s="388"/>
      <c r="AO38" s="388"/>
      <c r="AP38" s="389"/>
      <c r="AQ38" s="389"/>
      <c r="AR38" s="654"/>
      <c r="AS38" s="655"/>
      <c r="AT38" s="879"/>
      <c r="AU38" s="880"/>
    </row>
    <row r="39" spans="1:47" s="386" customFormat="1" x14ac:dyDescent="0.25">
      <c r="A39" s="790"/>
      <c r="B39" s="878"/>
      <c r="C39" s="471"/>
      <c r="D39" s="388"/>
      <c r="E39" s="388"/>
      <c r="F39" s="389"/>
      <c r="G39" s="389"/>
      <c r="H39" s="652"/>
      <c r="I39" s="390"/>
      <c r="J39" s="388"/>
      <c r="K39" s="388"/>
      <c r="L39" s="389"/>
      <c r="M39" s="389"/>
      <c r="N39" s="647"/>
      <c r="O39" s="450" t="s">
        <v>62</v>
      </c>
      <c r="P39" s="16">
        <f>IF(T39&gt;0,2,0)</f>
        <v>0</v>
      </c>
      <c r="Q39" s="16">
        <f>IF(T39&gt;0,1,0)</f>
        <v>0</v>
      </c>
      <c r="R39" s="177">
        <f>IF(T39&gt;=60,1,0)</f>
        <v>0</v>
      </c>
      <c r="S39" s="177">
        <f>IF(T39&gt;=90,4,(IF(T39&gt;=80,3,(IF(T39&gt;=70,2,(IF(T39&gt;=60,1,0)))))))</f>
        <v>0</v>
      </c>
      <c r="T39" s="645">
        <f>成績入力!S28</f>
        <v>0</v>
      </c>
      <c r="U39" s="434" t="s">
        <v>63</v>
      </c>
      <c r="V39" s="16">
        <f t="shared" si="0"/>
        <v>0</v>
      </c>
      <c r="W39" s="16">
        <f>IF(Z39&gt;0,1,0)</f>
        <v>0</v>
      </c>
      <c r="X39" s="177">
        <f>IF(Z39&gt;=60,1,0)</f>
        <v>0</v>
      </c>
      <c r="Y39" s="177">
        <f>IF(Z39&gt;=90,4,(IF(Z39&gt;=80,3,(IF(Z39&gt;=70,2,(IF(Z39&gt;=60,1,0)))))))</f>
        <v>0</v>
      </c>
      <c r="Z39" s="63">
        <f>成績入力!Y28</f>
        <v>0</v>
      </c>
      <c r="AA39" s="25"/>
      <c r="AB39" s="16"/>
      <c r="AC39" s="16"/>
      <c r="AD39" s="177"/>
      <c r="AE39" s="177"/>
      <c r="AF39" s="645"/>
      <c r="AG39" s="23"/>
      <c r="AH39" s="388"/>
      <c r="AI39" s="388"/>
      <c r="AJ39" s="389"/>
      <c r="AK39" s="389"/>
      <c r="AL39" s="647"/>
      <c r="AM39" s="653"/>
      <c r="AN39" s="388"/>
      <c r="AO39" s="388"/>
      <c r="AP39" s="389"/>
      <c r="AQ39" s="389"/>
      <c r="AR39" s="654"/>
      <c r="AS39" s="655"/>
      <c r="AT39" s="879"/>
      <c r="AU39" s="880"/>
    </row>
    <row r="40" spans="1:47" s="386" customFormat="1" x14ac:dyDescent="0.25">
      <c r="A40" s="790"/>
      <c r="B40" s="878"/>
      <c r="C40" s="23"/>
      <c r="D40" s="388"/>
      <c r="E40" s="388"/>
      <c r="F40" s="389"/>
      <c r="G40" s="389"/>
      <c r="H40" s="652"/>
      <c r="I40" s="388"/>
      <c r="J40" s="388"/>
      <c r="K40" s="388"/>
      <c r="L40" s="389"/>
      <c r="M40" s="389"/>
      <c r="N40" s="647"/>
      <c r="O40" s="23"/>
      <c r="P40" s="388"/>
      <c r="Q40" s="388"/>
      <c r="R40" s="389"/>
      <c r="S40" s="389"/>
      <c r="T40" s="647"/>
      <c r="U40" s="427" t="s">
        <v>37</v>
      </c>
      <c r="V40" s="16">
        <f t="shared" si="0"/>
        <v>0</v>
      </c>
      <c r="W40" s="16">
        <f>IF(Z40&gt;0,2,0)</f>
        <v>0</v>
      </c>
      <c r="X40" s="177">
        <f>IF(Z40&gt;=60,1,0)</f>
        <v>0</v>
      </c>
      <c r="Y40" s="177">
        <f>IF(Z40&gt;=90,4,(IF(Z40&gt;=80,3,(IF(Z40&gt;=70,2,(IF(Z40&gt;=60,1,0)))))))</f>
        <v>0</v>
      </c>
      <c r="Z40" s="63">
        <f>成績入力!Y26</f>
        <v>0</v>
      </c>
      <c r="AA40" s="444" t="s">
        <v>39</v>
      </c>
      <c r="AB40" s="16">
        <f>IF(AF40&gt;0,4,0)</f>
        <v>0</v>
      </c>
      <c r="AC40" s="16">
        <f>IF(AF40&gt;0,3,0)</f>
        <v>0</v>
      </c>
      <c r="AD40" s="177">
        <f t="shared" si="1"/>
        <v>0</v>
      </c>
      <c r="AE40" s="177">
        <f t="shared" si="2"/>
        <v>0</v>
      </c>
      <c r="AF40" s="645">
        <f>成績入力!AE26</f>
        <v>0</v>
      </c>
      <c r="AG40" s="444" t="s">
        <v>40</v>
      </c>
      <c r="AH40" s="16">
        <f>IF(AL40&gt;0,4,0)</f>
        <v>0</v>
      </c>
      <c r="AI40" s="16">
        <f>IF(AL40&gt;0,3,0)</f>
        <v>0</v>
      </c>
      <c r="AJ40" s="177">
        <f>IF(AL40&gt;=60,1,0)</f>
        <v>0</v>
      </c>
      <c r="AK40" s="177">
        <f>IF(AL40&gt;=90,4,(IF(AL40&gt;=80,3,(IF(AL40&gt;=70,2,(IF(AL40&gt;=60,1,0)))))))</f>
        <v>0</v>
      </c>
      <c r="AL40" s="645">
        <f>成績入力!AK26</f>
        <v>0</v>
      </c>
      <c r="AM40" s="427" t="s">
        <v>13</v>
      </c>
      <c r="AN40" s="16">
        <f>IF(AR40&gt;0,6,0)</f>
        <v>0</v>
      </c>
      <c r="AO40" s="16">
        <f>IF(AR40&gt;0,4,0)</f>
        <v>0</v>
      </c>
      <c r="AP40" s="177">
        <f>IF(AR40&gt;=60,1,0)</f>
        <v>0</v>
      </c>
      <c r="AQ40" s="177">
        <f>IF(AR40&gt;=90,4,(IF(AR40&gt;=80,3,(IF(AR40&gt;=70,2,(IF(AR40&gt;=60,1,0)))))))</f>
        <v>0</v>
      </c>
      <c r="AR40" s="661">
        <f>成績入力!AQ42</f>
        <v>0</v>
      </c>
      <c r="AS40" s="655"/>
      <c r="AT40" s="879"/>
      <c r="AU40" s="880"/>
    </row>
    <row r="41" spans="1:47" s="386" customFormat="1" x14ac:dyDescent="0.25">
      <c r="A41" s="790"/>
      <c r="B41" s="878"/>
      <c r="C41" s="274"/>
      <c r="D41" s="228"/>
      <c r="E41" s="228"/>
      <c r="F41" s="364"/>
      <c r="G41" s="364"/>
      <c r="H41" s="665"/>
      <c r="I41" s="228"/>
      <c r="J41" s="228"/>
      <c r="K41" s="228"/>
      <c r="L41" s="364"/>
      <c r="M41" s="364"/>
      <c r="N41" s="666"/>
      <c r="O41" s="274"/>
      <c r="P41" s="228"/>
      <c r="Q41" s="228"/>
      <c r="R41" s="364"/>
      <c r="S41" s="364"/>
      <c r="T41" s="666"/>
      <c r="U41" s="25" t="s">
        <v>11</v>
      </c>
      <c r="V41" s="16">
        <f t="shared" si="0"/>
        <v>0</v>
      </c>
      <c r="W41" s="16">
        <f>IF(Z41&gt;0,1,0)</f>
        <v>0</v>
      </c>
      <c r="X41" s="177">
        <f t="shared" ref="X41" si="3">IF(Z41&gt;=60,1,0)</f>
        <v>0</v>
      </c>
      <c r="Y41" s="177">
        <f t="shared" ref="Y41" si="4">IF(Z41&gt;=90,4,(IF(Z41&gt;=80,3,(IF(Z41&gt;=70,2,(IF(Z41&gt;=60,1,0)))))))</f>
        <v>0</v>
      </c>
      <c r="Z41" s="645">
        <f>成績入力!Y30</f>
        <v>0</v>
      </c>
      <c r="AA41" s="357" t="s">
        <v>53</v>
      </c>
      <c r="AB41" s="40">
        <f>IF(AF41&gt;0,1,0)</f>
        <v>0</v>
      </c>
      <c r="AC41" s="40">
        <f>IF(AF41&gt;0,1,0)</f>
        <v>0</v>
      </c>
      <c r="AD41" s="391">
        <f t="shared" si="1"/>
        <v>0</v>
      </c>
      <c r="AE41" s="391">
        <f t="shared" si="2"/>
        <v>0</v>
      </c>
      <c r="AF41" s="679">
        <f>成績入力!AE27</f>
        <v>0</v>
      </c>
      <c r="AG41" s="357" t="s">
        <v>54</v>
      </c>
      <c r="AH41" s="40">
        <f>IF(AL41&gt;0,1,0)</f>
        <v>0</v>
      </c>
      <c r="AI41" s="40">
        <f>IF(AL41&gt;0,1,0)</f>
        <v>0</v>
      </c>
      <c r="AJ41" s="391">
        <f>IF(AL41&gt;=60,1,0)</f>
        <v>0</v>
      </c>
      <c r="AK41" s="391">
        <f>IF(AL41&gt;=90,4,(IF(AL41&gt;=80,3,(IF(AL41&gt;=70,2,(IF(AL41&gt;=60,1,0)))))))</f>
        <v>0</v>
      </c>
      <c r="AL41" s="679">
        <f>成績入力!AK27</f>
        <v>0</v>
      </c>
      <c r="AM41" s="277"/>
      <c r="AN41" s="40"/>
      <c r="AO41" s="59"/>
      <c r="AP41" s="391"/>
      <c r="AQ41" s="391"/>
      <c r="AR41" s="670"/>
      <c r="AS41" s="655"/>
      <c r="AT41" s="879"/>
      <c r="AU41" s="880"/>
    </row>
    <row r="42" spans="1:47" s="386" customFormat="1" x14ac:dyDescent="0.25">
      <c r="A42" s="881" t="s">
        <v>135</v>
      </c>
      <c r="B42" s="882">
        <v>0.2</v>
      </c>
      <c r="C42" s="201" t="s">
        <v>10</v>
      </c>
      <c r="D42" s="184">
        <f t="shared" ref="D42:D48" si="5">IF(H42&gt;0,2,0)</f>
        <v>0</v>
      </c>
      <c r="E42" s="184">
        <f>IF(H42&gt;0,1,0)</f>
        <v>0</v>
      </c>
      <c r="F42" s="57">
        <f t="shared" ref="F42:F48" si="6">IF(H42&gt;=60,1,0)</f>
        <v>0</v>
      </c>
      <c r="G42" s="57">
        <f t="shared" ref="G42:G48" si="7">IF(H42&gt;=90,4,(IF(H42&gt;=80,3,(IF(H42&gt;=70,2,(IF(H42&gt;=60,1,0)))))))</f>
        <v>0</v>
      </c>
      <c r="H42" s="722">
        <f>成績入力!G37</f>
        <v>0</v>
      </c>
      <c r="I42" s="207" t="s">
        <v>38</v>
      </c>
      <c r="J42" s="184">
        <f>IF(N42&gt;0,2,0)</f>
        <v>0</v>
      </c>
      <c r="K42" s="184">
        <f>IF(N42&gt;0,2,0)</f>
        <v>0</v>
      </c>
      <c r="L42" s="57">
        <f>IF(N42&gt;=60,1,0)</f>
        <v>0</v>
      </c>
      <c r="M42" s="57">
        <f>IF(N42&gt;=90,4,(IF(N42&gt;=80,3,(IF(N42&gt;=70,2,(IF(N42&gt;=60,1,0)))))))</f>
        <v>0</v>
      </c>
      <c r="N42" s="722">
        <f>成績入力!M25</f>
        <v>0</v>
      </c>
      <c r="O42" s="207" t="s">
        <v>64</v>
      </c>
      <c r="P42" s="184">
        <f>IF(T42&gt;0,2,0)</f>
        <v>0</v>
      </c>
      <c r="Q42" s="184">
        <f>IF(T42&gt;0,1,0)</f>
        <v>0</v>
      </c>
      <c r="R42" s="57">
        <f>IF(T42&gt;=60,1,0)</f>
        <v>0</v>
      </c>
      <c r="S42" s="57">
        <f>IF(T42&gt;=90,4,(IF(T42&gt;=80,3,(IF(T42&gt;=70,2,(IF(T42&gt;=60,1,0)))))))</f>
        <v>0</v>
      </c>
      <c r="T42" s="722">
        <f>成績入力!S29</f>
        <v>0</v>
      </c>
      <c r="U42" s="207" t="s">
        <v>65</v>
      </c>
      <c r="V42" s="184">
        <f t="shared" si="0"/>
        <v>0</v>
      </c>
      <c r="W42" s="184">
        <f>IF(Z42&gt;0,1,0)</f>
        <v>0</v>
      </c>
      <c r="X42" s="57">
        <f>IF(Z42&gt;=60,1,0)</f>
        <v>0</v>
      </c>
      <c r="Y42" s="57">
        <f>IF(Z42&gt;=90,4,(IF(Z42&gt;=80,3,(IF(Z42&gt;=70,2,(IF(Z42&gt;=60,1,0)))))))</f>
        <v>0</v>
      </c>
      <c r="Z42" s="722">
        <f>成績入力!Y29</f>
        <v>0</v>
      </c>
      <c r="AA42" s="207" t="s">
        <v>9</v>
      </c>
      <c r="AB42" s="184">
        <f>IF(AF42&gt;0,2,0)</f>
        <v>0</v>
      </c>
      <c r="AC42" s="184">
        <f>IF(AF42&gt;0,1,0)</f>
        <v>0</v>
      </c>
      <c r="AD42" s="57">
        <f t="shared" si="1"/>
        <v>0</v>
      </c>
      <c r="AE42" s="57">
        <f t="shared" si="2"/>
        <v>0</v>
      </c>
      <c r="AF42" s="255">
        <f>成績入力!AE29</f>
        <v>0</v>
      </c>
      <c r="AG42" s="883"/>
      <c r="AH42" s="253"/>
      <c r="AI42" s="253"/>
      <c r="AJ42" s="254"/>
      <c r="AK42" s="254"/>
      <c r="AL42" s="770"/>
      <c r="AM42" s="884"/>
      <c r="AN42" s="253"/>
      <c r="AO42" s="253"/>
      <c r="AP42" s="254"/>
      <c r="AQ42" s="254"/>
      <c r="AR42" s="885"/>
      <c r="AS42" s="886">
        <f>(F42+L42+R42+X42+AD42+F43+F45+AD43+F44+R44+R45+X45)/12</f>
        <v>0</v>
      </c>
      <c r="AT42" s="887" t="e">
        <f>(F42*H42+L42*N42+R42*T42+X42*Z42+AD42*AF42+F43*H43+F45*H45+AD43*AF43+F44*H44+R44*T44+R45*T45+X45*Z45)/(F42+L42+R42+X42+AD42+F43+F45+AD43+F44+R44+R45+X45)</f>
        <v>#DIV/0!</v>
      </c>
      <c r="AU42" s="888" t="e">
        <f>(D42*G42+J42*M42+P42*S42+V42*Y42+AB42*AE42+D43*G43+D45*G45+AB43*AE43+D44*G44+P44*S44+P45*S45+V45*Y45)/(D42+J42+P42+V42+AB42+D43+D45+AB43+D44+P44+P45+V45)</f>
        <v>#DIV/0!</v>
      </c>
    </row>
    <row r="43" spans="1:47" s="386" customFormat="1" x14ac:dyDescent="0.25">
      <c r="A43" s="790"/>
      <c r="B43" s="878"/>
      <c r="C43" s="25" t="s">
        <v>8</v>
      </c>
      <c r="D43" s="16">
        <f t="shared" si="5"/>
        <v>0</v>
      </c>
      <c r="E43" s="16">
        <f>IF(H43&gt;0,1,0)</f>
        <v>0</v>
      </c>
      <c r="F43" s="50">
        <f t="shared" si="6"/>
        <v>0</v>
      </c>
      <c r="G43" s="50">
        <f t="shared" si="7"/>
        <v>0</v>
      </c>
      <c r="H43" s="645">
        <f>成績入力!G24</f>
        <v>0</v>
      </c>
      <c r="I43" s="416"/>
      <c r="J43" s="388"/>
      <c r="K43" s="388"/>
      <c r="L43" s="181"/>
      <c r="M43" s="181"/>
      <c r="N43" s="647"/>
      <c r="O43" s="416"/>
      <c r="P43" s="388"/>
      <c r="Q43" s="388"/>
      <c r="R43" s="181"/>
      <c r="S43" s="181"/>
      <c r="T43" s="647"/>
      <c r="U43" s="417"/>
      <c r="V43" s="388"/>
      <c r="W43" s="388"/>
      <c r="X43" s="389"/>
      <c r="Y43" s="181"/>
      <c r="Z43" s="647"/>
      <c r="AA43" s="77" t="s">
        <v>61</v>
      </c>
      <c r="AB43" s="16">
        <f>IF(AF43&gt;0,2,0)</f>
        <v>0</v>
      </c>
      <c r="AC43" s="16">
        <f>IF(AF43&gt;0,2,0)</f>
        <v>0</v>
      </c>
      <c r="AD43" s="50">
        <f t="shared" si="1"/>
        <v>0</v>
      </c>
      <c r="AE43" s="50">
        <f t="shared" si="2"/>
        <v>0</v>
      </c>
      <c r="AF43" s="63">
        <f>成績入力!AE24</f>
        <v>0</v>
      </c>
      <c r="AG43" s="23"/>
      <c r="AH43" s="388"/>
      <c r="AI43" s="388"/>
      <c r="AJ43" s="389"/>
      <c r="AK43" s="389"/>
      <c r="AL43" s="647"/>
      <c r="AM43" s="653"/>
      <c r="AN43" s="388"/>
      <c r="AO43" s="388"/>
      <c r="AP43" s="389"/>
      <c r="AQ43" s="389"/>
      <c r="AR43" s="654"/>
      <c r="AS43" s="655"/>
      <c r="AT43" s="879"/>
      <c r="AU43" s="880"/>
    </row>
    <row r="44" spans="1:47" s="386" customFormat="1" x14ac:dyDescent="0.25">
      <c r="A44" s="790"/>
      <c r="B44" s="878"/>
      <c r="C44" s="193" t="s">
        <v>34</v>
      </c>
      <c r="D44" s="117">
        <f t="shared" si="5"/>
        <v>0</v>
      </c>
      <c r="E44" s="117">
        <f>IF(H44&gt;0,2,0)</f>
        <v>0</v>
      </c>
      <c r="F44" s="64">
        <f t="shared" si="6"/>
        <v>0</v>
      </c>
      <c r="G44" s="64">
        <f t="shared" si="7"/>
        <v>0</v>
      </c>
      <c r="H44" s="690">
        <f>成績入力!G25</f>
        <v>0</v>
      </c>
      <c r="I44" s="412"/>
      <c r="J44" s="265"/>
      <c r="K44" s="265"/>
      <c r="L44" s="413"/>
      <c r="M44" s="413"/>
      <c r="N44" s="696"/>
      <c r="O44" s="193" t="s">
        <v>36</v>
      </c>
      <c r="P44" s="117">
        <f>IF(T44&gt;0,2,0)</f>
        <v>0</v>
      </c>
      <c r="Q44" s="117">
        <f>IF(T44&gt;0,2,0)</f>
        <v>0</v>
      </c>
      <c r="R44" s="64">
        <f>IF(T44&gt;=60,1,0)</f>
        <v>0</v>
      </c>
      <c r="S44" s="64">
        <f>IF(T44&gt;=90,4,(IF(T44&gt;=80,3,(IF(T44&gt;=70,2,(IF(T44&gt;=60,1,0)))))))</f>
        <v>0</v>
      </c>
      <c r="T44" s="690">
        <f>成績入力!S25</f>
        <v>0</v>
      </c>
      <c r="U44" s="414"/>
      <c r="V44" s="37"/>
      <c r="W44" s="37"/>
      <c r="X44" s="410"/>
      <c r="Y44" s="410"/>
      <c r="Z44" s="643"/>
      <c r="AA44" s="415"/>
      <c r="AB44" s="37"/>
      <c r="AC44" s="37"/>
      <c r="AD44" s="410"/>
      <c r="AE44" s="410"/>
      <c r="AF44" s="646"/>
      <c r="AG44" s="264"/>
      <c r="AH44" s="265"/>
      <c r="AI44" s="265"/>
      <c r="AJ44" s="413"/>
      <c r="AK44" s="413"/>
      <c r="AL44" s="696"/>
      <c r="AM44" s="271"/>
      <c r="AN44" s="265"/>
      <c r="AO44" s="265"/>
      <c r="AP44" s="413"/>
      <c r="AQ44" s="413"/>
      <c r="AR44" s="648"/>
      <c r="AS44" s="655"/>
      <c r="AT44" s="879"/>
      <c r="AU44" s="880"/>
    </row>
    <row r="45" spans="1:47" s="386" customFormat="1" x14ac:dyDescent="0.25">
      <c r="A45" s="790"/>
      <c r="B45" s="878"/>
      <c r="C45" s="25" t="s">
        <v>35</v>
      </c>
      <c r="D45" s="16">
        <f t="shared" si="5"/>
        <v>0</v>
      </c>
      <c r="E45" s="16">
        <f>IF(H45&gt;0,2,0)</f>
        <v>0</v>
      </c>
      <c r="F45" s="50">
        <f t="shared" si="6"/>
        <v>0</v>
      </c>
      <c r="G45" s="50">
        <f t="shared" si="7"/>
        <v>0</v>
      </c>
      <c r="H45" s="645">
        <f>成績入力!G26</f>
        <v>0</v>
      </c>
      <c r="I45" s="274"/>
      <c r="J45" s="228"/>
      <c r="K45" s="228"/>
      <c r="L45" s="364"/>
      <c r="M45" s="364"/>
      <c r="N45" s="666"/>
      <c r="O45" s="234" t="s">
        <v>60</v>
      </c>
      <c r="P45" s="40">
        <f>IF(T45&gt;0,2,0)</f>
        <v>0</v>
      </c>
      <c r="Q45" s="40">
        <f>IF(T45&gt;0,1,0)</f>
        <v>0</v>
      </c>
      <c r="R45" s="391">
        <f>IF(T45&gt;=60,1,0)</f>
        <v>0</v>
      </c>
      <c r="S45" s="56">
        <f>IF(T45&gt;=90,4,(IF(T45&gt;=80,3,(IF(T45&gt;=70,2,(IF(T45&gt;=60,1,0)))))))</f>
        <v>0</v>
      </c>
      <c r="T45" s="679">
        <f>成績入力!S26</f>
        <v>0</v>
      </c>
      <c r="U45" s="531" t="s">
        <v>37</v>
      </c>
      <c r="V45" s="532">
        <f>IF(Z45&gt;0,2,0)</f>
        <v>0</v>
      </c>
      <c r="W45" s="532">
        <f>IF(Z45&gt;0,2,0)</f>
        <v>0</v>
      </c>
      <c r="X45" s="533">
        <f>IF(Z45&gt;=60,1,0)</f>
        <v>0</v>
      </c>
      <c r="Y45" s="533">
        <f>IF(Z45&gt;=90,4,(IF(Z45&gt;=80,3,(IF(Z45&gt;=70,2,(IF(Z45&gt;=60,1,0)))))))</f>
        <v>0</v>
      </c>
      <c r="Z45" s="889">
        <f>成績入力!Y26</f>
        <v>0</v>
      </c>
      <c r="AA45" s="286"/>
      <c r="AB45" s="228"/>
      <c r="AC45" s="228"/>
      <c r="AD45" s="364"/>
      <c r="AE45" s="364"/>
      <c r="AF45" s="278"/>
      <c r="AG45" s="227"/>
      <c r="AH45" s="228"/>
      <c r="AI45" s="228"/>
      <c r="AJ45" s="364"/>
      <c r="AK45" s="364"/>
      <c r="AL45" s="666"/>
      <c r="AM45" s="290"/>
      <c r="AN45" s="228"/>
      <c r="AO45" s="228"/>
      <c r="AP45" s="364"/>
      <c r="AQ45" s="364"/>
      <c r="AR45" s="681"/>
      <c r="AS45" s="655"/>
      <c r="AT45" s="879"/>
      <c r="AU45" s="880"/>
    </row>
    <row r="46" spans="1:47" s="386" customFormat="1" x14ac:dyDescent="0.25">
      <c r="A46" s="881" t="s">
        <v>136</v>
      </c>
      <c r="B46" s="882">
        <v>0.2</v>
      </c>
      <c r="C46" s="534" t="s">
        <v>18</v>
      </c>
      <c r="D46" s="41">
        <f t="shared" si="5"/>
        <v>0</v>
      </c>
      <c r="E46" s="41">
        <f>IF(H46&gt;0,2,0)</f>
        <v>0</v>
      </c>
      <c r="F46" s="65">
        <f t="shared" si="6"/>
        <v>0</v>
      </c>
      <c r="G46" s="65">
        <f t="shared" si="7"/>
        <v>0</v>
      </c>
      <c r="H46" s="847">
        <f>成績入力!G33</f>
        <v>0</v>
      </c>
      <c r="I46" s="534" t="s">
        <v>19</v>
      </c>
      <c r="J46" s="41">
        <f>IF(N46&gt;0,2,0)</f>
        <v>0</v>
      </c>
      <c r="K46" s="41">
        <f>IF(N46&gt;0,2,0)</f>
        <v>0</v>
      </c>
      <c r="L46" s="65">
        <f>IF(N46&gt;=60,1,0)</f>
        <v>0</v>
      </c>
      <c r="M46" s="65">
        <f>IF(N46&gt;=90,4,(IF(N46&gt;=80,3,(IF(N46&gt;=70,2,(IF(N46&gt;=60,1,0)))))))</f>
        <v>0</v>
      </c>
      <c r="N46" s="848">
        <f>成績入力!M33</f>
        <v>0</v>
      </c>
      <c r="O46" s="523" t="s">
        <v>73</v>
      </c>
      <c r="P46" s="41">
        <f>IF(T46&gt;0,2,0)</f>
        <v>0</v>
      </c>
      <c r="Q46" s="41">
        <f>IF(T46&gt;0,2,0)</f>
        <v>0</v>
      </c>
      <c r="R46" s="65">
        <f>IF(T46&gt;=60,1,0)</f>
        <v>0</v>
      </c>
      <c r="S46" s="65">
        <f>IF(T46&gt;=90,4,(IF(T46&gt;=80,3,(IF(T46&gt;=70,2,(IF(T46&gt;=60,1,0)))))))</f>
        <v>0</v>
      </c>
      <c r="T46" s="848">
        <f>成績入力!S34</f>
        <v>0</v>
      </c>
      <c r="U46" s="535" t="s">
        <v>74</v>
      </c>
      <c r="V46" s="41">
        <f>IF(Z46&gt;0,2,0)</f>
        <v>0</v>
      </c>
      <c r="W46" s="41">
        <f>IF(Z46&gt;0,2,0)</f>
        <v>0</v>
      </c>
      <c r="X46" s="65">
        <f>IF(Z46&gt;=60,1,0)</f>
        <v>0</v>
      </c>
      <c r="Y46" s="65">
        <f>IF(Z46&gt;=90,4,(IF(Z46&gt;=80,3,(IF(Z46&gt;=70,2,(IF(Z46&gt;=60,1,0)))))))</f>
        <v>0</v>
      </c>
      <c r="Z46" s="848">
        <f>成績入力!Y34</f>
        <v>0</v>
      </c>
      <c r="AA46" s="536" t="s">
        <v>75</v>
      </c>
      <c r="AB46" s="41">
        <f>IF(AF46&gt;0,2,0)</f>
        <v>0</v>
      </c>
      <c r="AC46" s="41">
        <f>IF(AF46&gt;0,2,0)</f>
        <v>0</v>
      </c>
      <c r="AD46" s="65">
        <f>IF(AF46&gt;=60,1,0)</f>
        <v>0</v>
      </c>
      <c r="AE46" s="65">
        <f>IF(AF46&gt;=90,4,(IF(AF46&gt;=80,3,(IF(AF46&gt;=70,2,(IF(AF46&gt;=60,1,0)))))))</f>
        <v>0</v>
      </c>
      <c r="AF46" s="848">
        <f>成績入力!AE34</f>
        <v>0</v>
      </c>
      <c r="AG46" s="537" t="s">
        <v>76</v>
      </c>
      <c r="AH46" s="41">
        <f>IF(AL46&gt;0,2,0)</f>
        <v>0</v>
      </c>
      <c r="AI46" s="41">
        <f>IF(AL46&gt;0,1,0)</f>
        <v>0</v>
      </c>
      <c r="AJ46" s="65">
        <f>IF(AL46&gt;=60,1,0)</f>
        <v>0</v>
      </c>
      <c r="AK46" s="65">
        <f>IF(AL46&gt;=90,4,(IF(AL46&gt;=80,3,(IF(AL46&gt;=70,2,(IF(AL46&gt;=60,1,0)))))))</f>
        <v>0</v>
      </c>
      <c r="AL46" s="848">
        <f>成績入力!AK34</f>
        <v>0</v>
      </c>
      <c r="AM46" s="538" t="s">
        <v>13</v>
      </c>
      <c r="AN46" s="41">
        <f>IF(AR46&gt;0,6,0)</f>
        <v>0</v>
      </c>
      <c r="AO46" s="41">
        <f>IF(AR46&gt;0,4,0)</f>
        <v>0</v>
      </c>
      <c r="AP46" s="65">
        <f>IF(AR46&gt;=60,1,0)</f>
        <v>0</v>
      </c>
      <c r="AQ46" s="65">
        <f>IF(AR46&gt;=90,4,(IF(AR46&gt;=80,3,(IF(AR46&gt;=70,2,(IF(AR46&gt;=60,1,0)))))))</f>
        <v>0</v>
      </c>
      <c r="AR46" s="890">
        <f>成績入力!AQ42</f>
        <v>0</v>
      </c>
      <c r="AS46" s="886">
        <f>(F46+L46+R46+X46+AD46+AJ46+F47+L47+AD47+AJ47+AP46)/11</f>
        <v>0</v>
      </c>
      <c r="AT46" s="887" t="e">
        <f>(F46*H46+L46*N46+R46*T46+X46*Z46+AD46*AF46+AJ46*AL46+AP46*AR46+F47*H47+L47*N47+AD47*AF47+AJ47*AL47)/(F46+L46+R46+X46+AD46+AJ46+AP46+F47+L47+AD47+AJ47)</f>
        <v>#DIV/0!</v>
      </c>
      <c r="AU46" s="888" t="e">
        <f>(D46*G46+J46*M46+P46*S46+V46*Y46+AB46*AE46+AH46*AK46+AN46*AQ46+D47*G47+J47*M47+AB47*AE47+AH47*AK47)/(D46+J46+P46+V46+AB46+AH46+AN46+D47+J47+AB47+AH47)</f>
        <v>#DIV/0!</v>
      </c>
    </row>
    <row r="47" spans="1:47" s="386" customFormat="1" x14ac:dyDescent="0.25">
      <c r="A47" s="790"/>
      <c r="B47" s="878"/>
      <c r="C47" s="234" t="s">
        <v>10</v>
      </c>
      <c r="D47" s="40">
        <f t="shared" si="5"/>
        <v>0</v>
      </c>
      <c r="E47" s="40">
        <f>IF(H47&gt;0,1,0)</f>
        <v>0</v>
      </c>
      <c r="F47" s="56">
        <f t="shared" si="6"/>
        <v>0</v>
      </c>
      <c r="G47" s="56">
        <f t="shared" si="7"/>
        <v>0</v>
      </c>
      <c r="H47" s="76">
        <f>成績入力!G37</f>
        <v>0</v>
      </c>
      <c r="I47" s="231" t="s">
        <v>79</v>
      </c>
      <c r="J47" s="40">
        <f>IF(N47&gt;0,2,0)</f>
        <v>0</v>
      </c>
      <c r="K47" s="40">
        <f>IF(N47&gt;0,1,0)</f>
        <v>0</v>
      </c>
      <c r="L47" s="56">
        <f>IF(N47&gt;=60,1,0)</f>
        <v>0</v>
      </c>
      <c r="M47" s="56">
        <f>IF(N47&gt;=90,4,(IF(N47&gt;=80,3,(IF(N47&gt;=70,2,(IF(N47&gt;=60,1,0)))))))</f>
        <v>0</v>
      </c>
      <c r="N47" s="679">
        <f>成績入力!M36</f>
        <v>0</v>
      </c>
      <c r="O47" s="539"/>
      <c r="P47" s="228"/>
      <c r="Q47" s="228"/>
      <c r="R47" s="364"/>
      <c r="S47" s="364"/>
      <c r="T47" s="278"/>
      <c r="U47" s="438"/>
      <c r="V47" s="228"/>
      <c r="W47" s="228"/>
      <c r="X47" s="364"/>
      <c r="Y47" s="364"/>
      <c r="Z47" s="665"/>
      <c r="AA47" s="1051" t="s">
        <v>25</v>
      </c>
      <c r="AB47" s="40">
        <f>IF(AF47&gt;0,2,0)</f>
        <v>0</v>
      </c>
      <c r="AC47" s="40">
        <f>IF(AF47&gt;0,2,0)</f>
        <v>0</v>
      </c>
      <c r="AD47" s="391">
        <f>IF(AF47&gt;=60,1,0)</f>
        <v>0</v>
      </c>
      <c r="AE47" s="391">
        <f>IF(AF47&gt;=90,4,(IF(AF47&gt;=80,3,(IF(AF47&gt;=70,2,(IF(AF47&gt;=60,1,0)))))))</f>
        <v>0</v>
      </c>
      <c r="AF47" s="679">
        <f>成績入力!AE41</f>
        <v>0</v>
      </c>
      <c r="AG47" s="234" t="s">
        <v>77</v>
      </c>
      <c r="AH47" s="40">
        <f>IF(AL47&gt;0,2,0)</f>
        <v>0</v>
      </c>
      <c r="AI47" s="40">
        <f>IF(AL47&gt;0,1,0)</f>
        <v>0</v>
      </c>
      <c r="AJ47" s="56">
        <f>IF(AL47&gt;=60,1,0)</f>
        <v>0</v>
      </c>
      <c r="AK47" s="56">
        <f>IF(AL47&gt;=90,4,(IF(AL47&gt;=80,3,(IF(AL47&gt;=70,2,(IF(AL47&gt;=60,1,0)))))))</f>
        <v>0</v>
      </c>
      <c r="AL47" s="679">
        <f>成績入力!AK35</f>
        <v>0</v>
      </c>
      <c r="AM47" s="228"/>
      <c r="AN47" s="228"/>
      <c r="AO47" s="228"/>
      <c r="AP47" s="364"/>
      <c r="AQ47" s="364"/>
      <c r="AR47" s="681"/>
      <c r="AS47" s="655"/>
      <c r="AT47" s="879"/>
      <c r="AU47" s="880"/>
    </row>
    <row r="48" spans="1:47" s="386" customFormat="1" x14ac:dyDescent="0.25">
      <c r="A48" s="881" t="s">
        <v>137</v>
      </c>
      <c r="B48" s="882">
        <v>0.2</v>
      </c>
      <c r="C48" s="534" t="s">
        <v>18</v>
      </c>
      <c r="D48" s="41">
        <f t="shared" si="5"/>
        <v>0</v>
      </c>
      <c r="E48" s="41">
        <f>IF(H48&gt;0,2,0)</f>
        <v>0</v>
      </c>
      <c r="F48" s="65">
        <f t="shared" si="6"/>
        <v>0</v>
      </c>
      <c r="G48" s="65">
        <f t="shared" si="7"/>
        <v>0</v>
      </c>
      <c r="H48" s="847">
        <f>成績入力!G33</f>
        <v>0</v>
      </c>
      <c r="I48" s="534" t="s">
        <v>19</v>
      </c>
      <c r="J48" s="184">
        <f>IF(N48&gt;0,2,0)</f>
        <v>0</v>
      </c>
      <c r="K48" s="184">
        <f>IF(N48&gt;0,2,0)</f>
        <v>0</v>
      </c>
      <c r="L48" s="57">
        <f>IF(N48&gt;=60,1,0)</f>
        <v>0</v>
      </c>
      <c r="M48" s="57">
        <f>IF(N48&gt;=90,4,(IF(N48&gt;=80,3,(IF(N48&gt;=70,2,(IF(N48&gt;=60,1,0)))))))</f>
        <v>0</v>
      </c>
      <c r="N48" s="722">
        <f>成績入力!M33</f>
        <v>0</v>
      </c>
      <c r="O48" s="436" t="s">
        <v>20</v>
      </c>
      <c r="P48" s="184">
        <f>IF(T48&gt;0,2,0)</f>
        <v>0</v>
      </c>
      <c r="Q48" s="184">
        <f>IF(T48&gt;0,2,0)</f>
        <v>0</v>
      </c>
      <c r="R48" s="57">
        <f>IF(T48&gt;=60,1,0)</f>
        <v>0</v>
      </c>
      <c r="S48" s="57">
        <f>IF(T48&gt;=90,4,(IF(T48&gt;=80,3,(IF(T48&gt;=70,2,(IF(T48&gt;=60,1,0)))))))</f>
        <v>0</v>
      </c>
      <c r="T48" s="255">
        <f>成績入力!S33</f>
        <v>0</v>
      </c>
      <c r="U48" s="1050" t="s">
        <v>21</v>
      </c>
      <c r="V48" s="184">
        <f>IF(Z48&gt;0,2,0)</f>
        <v>0</v>
      </c>
      <c r="W48" s="184">
        <f>IF(Z48&gt;0,2,0)</f>
        <v>0</v>
      </c>
      <c r="X48" s="57">
        <f>IF(Z48&gt;=60,1,0)</f>
        <v>0</v>
      </c>
      <c r="Y48" s="57">
        <f>IF(Z48&gt;=90,4,(IF(Z48&gt;=80,3,(IF(Z48&gt;=70,2,(IF(Z48&gt;=60,1,0)))))))</f>
        <v>0</v>
      </c>
      <c r="Z48" s="722">
        <f>成績入力!Y33</f>
        <v>0</v>
      </c>
      <c r="AA48" s="816"/>
      <c r="AB48" s="202"/>
      <c r="AC48" s="202"/>
      <c r="AD48" s="519"/>
      <c r="AE48" s="519"/>
      <c r="AF48" s="817"/>
      <c r="AG48" s="814"/>
      <c r="AH48" s="202"/>
      <c r="AI48" s="202"/>
      <c r="AJ48" s="519"/>
      <c r="AK48" s="519"/>
      <c r="AL48" s="815"/>
      <c r="AM48" s="816"/>
      <c r="AN48" s="202"/>
      <c r="AO48" s="202"/>
      <c r="AP48" s="519"/>
      <c r="AQ48" s="519"/>
      <c r="AR48" s="817"/>
      <c r="AS48" s="886">
        <f>(F48+L48+R48+X48+R49+X49+AJ49)/7</f>
        <v>0</v>
      </c>
      <c r="AT48" s="887" t="e">
        <f>(F48*H48+L48*N48+R48*T48+X48*Z48+R49*T49+X49*Z49+AJ49*AL49)/(F48+L48+R48+X48+R49+X49+AJ49)</f>
        <v>#DIV/0!</v>
      </c>
      <c r="AU48" s="888" t="e">
        <f>(D48*G48+J48*M48+P48*S48+V48*Y48+P49*S49+V49*Y49+AH49*AK49)/(D48+J48+P48+V48+P49+V49+AH49)</f>
        <v>#DIV/0!</v>
      </c>
    </row>
    <row r="49" spans="1:47" s="386" customFormat="1" x14ac:dyDescent="0.25">
      <c r="A49" s="790"/>
      <c r="B49" s="878"/>
      <c r="C49" s="438"/>
      <c r="D49" s="228"/>
      <c r="E49" s="228"/>
      <c r="F49" s="364"/>
      <c r="G49" s="364"/>
      <c r="H49" s="278"/>
      <c r="I49" s="438"/>
      <c r="J49" s="228"/>
      <c r="K49" s="228"/>
      <c r="L49" s="364"/>
      <c r="M49" s="364"/>
      <c r="N49" s="666"/>
      <c r="O49" s="437" t="s">
        <v>73</v>
      </c>
      <c r="P49" s="40">
        <f>IF(T49&gt;0,2,0)</f>
        <v>0</v>
      </c>
      <c r="Q49" s="40">
        <f>IF(T49&gt;0,2,0)</f>
        <v>0</v>
      </c>
      <c r="R49" s="56">
        <f>IF(T49&gt;=60,1,0)</f>
        <v>0</v>
      </c>
      <c r="S49" s="56">
        <f>IF(T49&gt;=90,4,(IF(T49&gt;=80,3,(IF(T49&gt;=70,2,(IF(T49&gt;=60,1,0)))))))</f>
        <v>0</v>
      </c>
      <c r="T49" s="76">
        <f>成績入力!S34</f>
        <v>0</v>
      </c>
      <c r="U49" s="232" t="s">
        <v>74</v>
      </c>
      <c r="V49" s="40">
        <f>IF(Z49&gt;0,2,0)</f>
        <v>0</v>
      </c>
      <c r="W49" s="40">
        <f>IF(Z49&gt;0,2,0)</f>
        <v>0</v>
      </c>
      <c r="X49" s="56">
        <f>IF(Z49&gt;=60,1,0)</f>
        <v>0</v>
      </c>
      <c r="Y49" s="56">
        <f>IF(Z49&gt;=90,4,(IF(Z49&gt;=80,3,(IF(Z49&gt;=70,2,(IF(Z49&gt;=60,1,0)))))))</f>
        <v>0</v>
      </c>
      <c r="Z49" s="679">
        <f>成績入力!Y34</f>
        <v>0</v>
      </c>
      <c r="AA49" s="432"/>
      <c r="AB49" s="228"/>
      <c r="AC49" s="228"/>
      <c r="AD49" s="364"/>
      <c r="AE49" s="364"/>
      <c r="AF49" s="278"/>
      <c r="AG49" s="234" t="s">
        <v>76</v>
      </c>
      <c r="AH49" s="40">
        <f t="shared" ref="AH49:AH54" si="8">IF(AL49&gt;0,2,0)</f>
        <v>0</v>
      </c>
      <c r="AI49" s="40">
        <f>IF(AL49&gt;0,1,0)</f>
        <v>0</v>
      </c>
      <c r="AJ49" s="56">
        <f t="shared" ref="AJ49:AJ54" si="9">IF(AL49&gt;=60,1,0)</f>
        <v>0</v>
      </c>
      <c r="AK49" s="56">
        <f t="shared" ref="AK49:AK54" si="10">IF(AL49&gt;=90,4,(IF(AL49&gt;=80,3,(IF(AL49&gt;=70,2,(IF(AL49&gt;=60,1,0)))))))</f>
        <v>0</v>
      </c>
      <c r="AL49" s="679">
        <f>成績入力!AK34</f>
        <v>0</v>
      </c>
      <c r="AM49" s="277"/>
      <c r="AN49" s="228"/>
      <c r="AO49" s="228"/>
      <c r="AP49" s="364"/>
      <c r="AQ49" s="364"/>
      <c r="AR49" s="278"/>
      <c r="AS49" s="655"/>
      <c r="AT49" s="879"/>
      <c r="AU49" s="660"/>
    </row>
    <row r="50" spans="1:47" s="386" customFormat="1" x14ac:dyDescent="0.25">
      <c r="A50" s="881" t="s">
        <v>156</v>
      </c>
      <c r="B50" s="882">
        <v>0.05</v>
      </c>
      <c r="C50" s="578"/>
      <c r="D50" s="202"/>
      <c r="E50" s="202"/>
      <c r="F50" s="204"/>
      <c r="G50" s="204"/>
      <c r="H50" s="815"/>
      <c r="I50" s="973"/>
      <c r="J50" s="202"/>
      <c r="K50" s="202"/>
      <c r="L50" s="519"/>
      <c r="M50" s="519"/>
      <c r="N50" s="815"/>
      <c r="O50" s="528"/>
      <c r="P50" s="253"/>
      <c r="Q50" s="253"/>
      <c r="R50" s="203"/>
      <c r="S50" s="203"/>
      <c r="T50" s="770"/>
      <c r="U50" s="542"/>
      <c r="V50" s="41"/>
      <c r="W50" s="41"/>
      <c r="X50" s="73"/>
      <c r="Y50" s="73"/>
      <c r="Z50" s="848"/>
      <c r="AA50" s="814"/>
      <c r="AB50" s="202"/>
      <c r="AC50" s="202"/>
      <c r="AD50" s="519"/>
      <c r="AE50" s="519"/>
      <c r="AF50" s="815"/>
      <c r="AG50" s="207" t="s">
        <v>85</v>
      </c>
      <c r="AH50" s="184">
        <f t="shared" si="8"/>
        <v>0</v>
      </c>
      <c r="AI50" s="184">
        <f>IF(AL50&gt;0,1,0)</f>
        <v>0</v>
      </c>
      <c r="AJ50" s="57">
        <f t="shared" si="9"/>
        <v>0</v>
      </c>
      <c r="AK50" s="57">
        <f t="shared" si="10"/>
        <v>0</v>
      </c>
      <c r="AL50" s="722">
        <f>成績入力!AK40</f>
        <v>0</v>
      </c>
      <c r="AM50" s="816"/>
      <c r="AN50" s="202"/>
      <c r="AO50" s="202"/>
      <c r="AP50" s="519"/>
      <c r="AQ50" s="519"/>
      <c r="AR50" s="818"/>
      <c r="AS50" s="886">
        <f>(AJ50+X51+AD51+AJ51)/4</f>
        <v>0</v>
      </c>
      <c r="AT50" s="887" t="e">
        <f>(AJ50*AL50+X51*Z51+AD51*AF51+AJ51*AL51)/(AJ50+X51+AD51+AJ51)</f>
        <v>#DIV/0!</v>
      </c>
      <c r="AU50" s="888" t="e">
        <f>(AH50*AK50+V51*Y51+AB51*AE51+AH51*AK51)/(AH50+V51+AB51+AH51)</f>
        <v>#DIV/0!</v>
      </c>
    </row>
    <row r="51" spans="1:47" s="386" customFormat="1" x14ac:dyDescent="0.25">
      <c r="A51" s="790"/>
      <c r="B51" s="878"/>
      <c r="C51" s="524"/>
      <c r="D51" s="228"/>
      <c r="E51" s="228"/>
      <c r="F51" s="364"/>
      <c r="G51" s="364"/>
      <c r="H51" s="278"/>
      <c r="I51" s="438"/>
      <c r="J51" s="228"/>
      <c r="K51" s="228"/>
      <c r="L51" s="364"/>
      <c r="M51" s="364"/>
      <c r="N51" s="666"/>
      <c r="O51" s="453"/>
      <c r="P51" s="228"/>
      <c r="Q51" s="228"/>
      <c r="R51" s="364"/>
      <c r="S51" s="364"/>
      <c r="T51" s="666"/>
      <c r="U51" s="194" t="s">
        <v>84</v>
      </c>
      <c r="V51" s="117">
        <f>IF(Z51&gt;0,2,0)</f>
        <v>0</v>
      </c>
      <c r="W51" s="117">
        <f>IF(Z51&gt;0,1,0)</f>
        <v>0</v>
      </c>
      <c r="X51" s="575">
        <f>IF(Z51&gt;=60,1,0)</f>
        <v>0</v>
      </c>
      <c r="Y51" s="575">
        <f>IF(Z51&gt;=90,4,(IF(Z51&gt;=80,3,(IF(Z51&gt;=70,2,(IF(Z51&gt;=60,1,0)))))))</f>
        <v>0</v>
      </c>
      <c r="Z51" s="690">
        <f>成績入力!Y40</f>
        <v>0</v>
      </c>
      <c r="AA51" s="231" t="s">
        <v>7</v>
      </c>
      <c r="AB51" s="40">
        <f>IF(AF51&gt;0,2,0)</f>
        <v>0</v>
      </c>
      <c r="AC51" s="40">
        <f>IF(AF51&gt;0,1,0)</f>
        <v>0</v>
      </c>
      <c r="AD51" s="391">
        <f t="shared" ref="AD51:AD56" si="11">IF(AF51&gt;=60,1,0)</f>
        <v>0</v>
      </c>
      <c r="AE51" s="56">
        <f t="shared" ref="AE51:AE56" si="12">IF(AF51&gt;=90,4,(IF(AF51&gt;=80,3,(IF(AF51&gt;=70,2,(IF(AF51&gt;=60,1,0)))))))</f>
        <v>0</v>
      </c>
      <c r="AF51" s="679">
        <f>成績入力!AE37</f>
        <v>0</v>
      </c>
      <c r="AG51" s="234" t="s">
        <v>28</v>
      </c>
      <c r="AH51" s="40">
        <f t="shared" si="8"/>
        <v>0</v>
      </c>
      <c r="AI51" s="40">
        <f>IF(AL51&gt;0,1,0)</f>
        <v>0</v>
      </c>
      <c r="AJ51" s="391">
        <f t="shared" si="9"/>
        <v>0</v>
      </c>
      <c r="AK51" s="56">
        <f t="shared" si="10"/>
        <v>0</v>
      </c>
      <c r="AL51" s="679">
        <f>成績入力!AK37</f>
        <v>0</v>
      </c>
      <c r="AM51" s="653"/>
      <c r="AN51" s="388"/>
      <c r="AO51" s="388"/>
      <c r="AP51" s="389"/>
      <c r="AQ51" s="389"/>
      <c r="AR51" s="654"/>
      <c r="AS51" s="655"/>
      <c r="AT51" s="879"/>
      <c r="AU51" s="660"/>
    </row>
    <row r="52" spans="1:47" s="386" customFormat="1" x14ac:dyDescent="0.25">
      <c r="A52" s="881" t="s">
        <v>138</v>
      </c>
      <c r="B52" s="882">
        <v>0.05</v>
      </c>
      <c r="C52" s="537" t="s">
        <v>10</v>
      </c>
      <c r="D52" s="41">
        <f>IF(H52&gt;0,2,0)</f>
        <v>0</v>
      </c>
      <c r="E52" s="41">
        <f>IF(H52&gt;0,1,0)</f>
        <v>0</v>
      </c>
      <c r="F52" s="65">
        <f>IF(H52&gt;=60,1,0)</f>
        <v>0</v>
      </c>
      <c r="G52" s="65">
        <f>IF(H52&gt;=90,4,(IF(H52&gt;=80,3,(IF(H52&gt;=70,2,(IF(H52&gt;=60,1,0)))))))</f>
        <v>0</v>
      </c>
      <c r="H52" s="848">
        <f>成績入力!G37</f>
        <v>0</v>
      </c>
      <c r="I52" s="304" t="s">
        <v>79</v>
      </c>
      <c r="J52" s="184">
        <f>IF(N52&gt;0,2,0)</f>
        <v>0</v>
      </c>
      <c r="K52" s="184">
        <f>IF(N52&gt;0,1,0)</f>
        <v>0</v>
      </c>
      <c r="L52" s="57">
        <f>IF(N52&gt;=60,1,0)</f>
        <v>0</v>
      </c>
      <c r="M52" s="57">
        <f>IF(N52&gt;=90,4,(IF(N52&gt;=80,3,(IF(N52&gt;=70,2,(IF(N52&gt;=60,1,0)))))))</f>
        <v>0</v>
      </c>
      <c r="N52" s="722">
        <f>成績入力!M36</f>
        <v>0</v>
      </c>
      <c r="O52" s="528"/>
      <c r="P52" s="253"/>
      <c r="Q52" s="253"/>
      <c r="R52" s="203"/>
      <c r="S52" s="203"/>
      <c r="T52" s="770"/>
      <c r="U52" s="542"/>
      <c r="V52" s="41"/>
      <c r="W52" s="41"/>
      <c r="X52" s="73"/>
      <c r="Y52" s="73"/>
      <c r="Z52" s="847"/>
      <c r="AA52" s="304" t="s">
        <v>7</v>
      </c>
      <c r="AB52" s="41">
        <f t="shared" ref="AB52:AB56" si="13">IF(AF52&gt;0,2,0)</f>
        <v>0</v>
      </c>
      <c r="AC52" s="41">
        <f>IF(AF52&gt;0,1,0)</f>
        <v>0</v>
      </c>
      <c r="AD52" s="73">
        <f t="shared" si="11"/>
        <v>0</v>
      </c>
      <c r="AE52" s="65">
        <f t="shared" si="12"/>
        <v>0</v>
      </c>
      <c r="AF52" s="848">
        <f>成績入力!AE37</f>
        <v>0</v>
      </c>
      <c r="AG52" s="537" t="s">
        <v>28</v>
      </c>
      <c r="AH52" s="41">
        <f t="shared" si="8"/>
        <v>0</v>
      </c>
      <c r="AI52" s="41">
        <f>IF(AL52&gt;0,1,0)</f>
        <v>0</v>
      </c>
      <c r="AJ52" s="73">
        <f t="shared" si="9"/>
        <v>0</v>
      </c>
      <c r="AK52" s="65">
        <f t="shared" si="10"/>
        <v>0</v>
      </c>
      <c r="AL52" s="848">
        <f>成績入力!AK37</f>
        <v>0</v>
      </c>
      <c r="AM52" s="816"/>
      <c r="AN52" s="202"/>
      <c r="AO52" s="202"/>
      <c r="AP52" s="519"/>
      <c r="AQ52" s="519"/>
      <c r="AR52" s="818"/>
      <c r="AS52" s="886">
        <f>(F52+L52+AD52+AJ52+AD53+AJ53)/6</f>
        <v>0</v>
      </c>
      <c r="AT52" s="887" t="e">
        <f>(F52*H52+L52*N52+AD52*AF52+AJ52*AL52+AD53*AF53+AJ53*AL53)/(F52+L52+AD52+AJ52+AD53+AJ53)</f>
        <v>#DIV/0!</v>
      </c>
      <c r="AU52" s="888" t="e">
        <f>(D52*G52+J52*M52+AB52*AE52+AH52*AK52+AB53*AE53+AH53*AK53)/(D52+J52+AB52+AH52+AB53+AH53)</f>
        <v>#DIV/0!</v>
      </c>
    </row>
    <row r="53" spans="1:47" s="386" customFormat="1" x14ac:dyDescent="0.25">
      <c r="A53" s="891"/>
      <c r="B53" s="892"/>
      <c r="C53" s="545"/>
      <c r="D53" s="543"/>
      <c r="E53" s="543"/>
      <c r="F53" s="544"/>
      <c r="G53" s="544"/>
      <c r="H53" s="893"/>
      <c r="I53" s="524"/>
      <c r="J53" s="222"/>
      <c r="K53" s="222"/>
      <c r="L53" s="225"/>
      <c r="M53" s="225"/>
      <c r="N53" s="894"/>
      <c r="O53" s="525"/>
      <c r="P53" s="222"/>
      <c r="Q53" s="222"/>
      <c r="R53" s="225"/>
      <c r="S53" s="225"/>
      <c r="T53" s="894"/>
      <c r="U53" s="524"/>
      <c r="V53" s="222"/>
      <c r="W53" s="222"/>
      <c r="X53" s="225"/>
      <c r="Y53" s="225"/>
      <c r="Z53" s="894"/>
      <c r="AA53" s="1052" t="s">
        <v>25</v>
      </c>
      <c r="AB53" s="38">
        <f t="shared" si="13"/>
        <v>0</v>
      </c>
      <c r="AC53" s="38">
        <f>IF(AF53&gt;0,2,0)</f>
        <v>0</v>
      </c>
      <c r="AD53" s="75">
        <f t="shared" si="11"/>
        <v>0</v>
      </c>
      <c r="AE53" s="75">
        <f t="shared" si="12"/>
        <v>0</v>
      </c>
      <c r="AF53" s="769">
        <f>成績入力!AE41</f>
        <v>0</v>
      </c>
      <c r="AG53" s="66" t="s">
        <v>77</v>
      </c>
      <c r="AH53" s="38">
        <f t="shared" si="8"/>
        <v>0</v>
      </c>
      <c r="AI53" s="38">
        <f>IF(AL53&gt;0,1,0)</f>
        <v>0</v>
      </c>
      <c r="AJ53" s="51">
        <f t="shared" si="9"/>
        <v>0</v>
      </c>
      <c r="AK53" s="51">
        <f t="shared" si="10"/>
        <v>0</v>
      </c>
      <c r="AL53" s="769">
        <f>成績入力!AK35</f>
        <v>0</v>
      </c>
      <c r="AM53" s="895"/>
      <c r="AN53" s="222"/>
      <c r="AO53" s="222"/>
      <c r="AP53" s="225"/>
      <c r="AQ53" s="225"/>
      <c r="AR53" s="896"/>
      <c r="AS53" s="897"/>
      <c r="AT53" s="898"/>
      <c r="AU53" s="899"/>
    </row>
    <row r="54" spans="1:47" x14ac:dyDescent="0.25">
      <c r="A54" s="790" t="s">
        <v>133</v>
      </c>
      <c r="B54" s="877">
        <v>0.1</v>
      </c>
      <c r="C54" s="77"/>
      <c r="D54" s="388"/>
      <c r="E54" s="388"/>
      <c r="F54" s="181"/>
      <c r="G54" s="181"/>
      <c r="H54" s="647"/>
      <c r="I54" s="450" t="s">
        <v>6</v>
      </c>
      <c r="J54" s="16">
        <f>IF(N54&gt;0,2,0)</f>
        <v>0</v>
      </c>
      <c r="K54" s="16">
        <f>IF(N54&gt;0,1,0)</f>
        <v>0</v>
      </c>
      <c r="L54" s="50">
        <f>IF(N54&gt;=60,1,0)</f>
        <v>0</v>
      </c>
      <c r="M54" s="50">
        <f>IF(N54&gt;=90,4,(IF(N54&gt;=80,3,(IF(N54&gt;=70,2,(IF(N54&gt;=60,1,0)))))))</f>
        <v>0</v>
      </c>
      <c r="N54" s="645">
        <f>成績入力!M31</f>
        <v>0</v>
      </c>
      <c r="O54" s="425" t="s">
        <v>68</v>
      </c>
      <c r="P54" s="16">
        <f>IF(T54&gt;0,2,0)</f>
        <v>0</v>
      </c>
      <c r="Q54" s="16">
        <f>IF(T54&gt;0,2,0)</f>
        <v>0</v>
      </c>
      <c r="R54" s="50">
        <f>IF(T54&gt;=60,1,0)</f>
        <v>0</v>
      </c>
      <c r="S54" s="50">
        <f>IF(T54&gt;=90,4,(IF(T54&gt;=80,3,(IF(T54&gt;=70,2,(IF(T54&gt;=60,1,0)))))))</f>
        <v>0</v>
      </c>
      <c r="T54" s="645">
        <f>成績入力!S31</f>
        <v>0</v>
      </c>
      <c r="U54" s="417" t="s">
        <v>69</v>
      </c>
      <c r="V54" s="16">
        <f>IF(Z54&gt;0,2,0)</f>
        <v>0</v>
      </c>
      <c r="W54" s="16">
        <f>IF(Z54&gt;0,2,0)</f>
        <v>0</v>
      </c>
      <c r="X54" s="177">
        <f>IF(Z54&gt;=60,1,0)</f>
        <v>0</v>
      </c>
      <c r="Y54" s="50">
        <f>IF(Z54&gt;=90,4,(IF(Z54&gt;=80,3,(IF(Z54&gt;=70,2,(IF(Z54&gt;=60,1,0)))))))</f>
        <v>0</v>
      </c>
      <c r="Z54" s="645">
        <f>成績入力!Y31</f>
        <v>0</v>
      </c>
      <c r="AA54" s="450" t="s">
        <v>70</v>
      </c>
      <c r="AB54" s="38">
        <f t="shared" si="13"/>
        <v>0</v>
      </c>
      <c r="AC54" s="38">
        <f>IF(AF54&gt;0,2,0)</f>
        <v>0</v>
      </c>
      <c r="AD54" s="51">
        <f t="shared" si="11"/>
        <v>0</v>
      </c>
      <c r="AE54" s="51">
        <f t="shared" si="12"/>
        <v>0</v>
      </c>
      <c r="AF54" s="769">
        <f>成績入力!AE32</f>
        <v>0</v>
      </c>
      <c r="AG54" s="955" t="s">
        <v>71</v>
      </c>
      <c r="AH54" s="38">
        <f t="shared" si="8"/>
        <v>0</v>
      </c>
      <c r="AI54" s="38">
        <f>IF(AL54&gt;0,2,0)</f>
        <v>0</v>
      </c>
      <c r="AJ54" s="51">
        <f t="shared" si="9"/>
        <v>0</v>
      </c>
      <c r="AK54" s="51">
        <f t="shared" si="10"/>
        <v>0</v>
      </c>
      <c r="AL54" s="769">
        <f>成績入力!AK32</f>
        <v>0</v>
      </c>
      <c r="AM54" s="271"/>
      <c r="AN54" s="265"/>
      <c r="AO54" s="265"/>
      <c r="AP54" s="413"/>
      <c r="AQ54" s="413"/>
      <c r="AR54" s="648"/>
      <c r="AS54" s="658">
        <f>(L54+R54+X54+AD54+AJ54+AD55)/6</f>
        <v>0</v>
      </c>
      <c r="AT54" s="659" t="e">
        <f>(L54*N54+R54*T54+X54*Z54+AD54*AF54+AJ54*AL54+AD55*AF55)/(L54+R54+X54+AD54+AJ54+AD55)</f>
        <v>#DIV/0!</v>
      </c>
      <c r="AU54" s="660" t="e">
        <f>(J54*M54+P54*S54+V54*Y54+AB54*AE54+AH54*AK54+AB55*AE55)/(J54+P54+V54+AB54+AH54+AB55)</f>
        <v>#DIV/0!</v>
      </c>
    </row>
    <row r="55" spans="1:47" s="386" customFormat="1" x14ac:dyDescent="0.25">
      <c r="A55" s="891"/>
      <c r="B55" s="892"/>
      <c r="C55" s="545"/>
      <c r="D55" s="543"/>
      <c r="E55" s="543"/>
      <c r="F55" s="544"/>
      <c r="G55" s="544"/>
      <c r="H55" s="893"/>
      <c r="I55" s="545"/>
      <c r="J55" s="543"/>
      <c r="K55" s="543"/>
      <c r="L55" s="544"/>
      <c r="M55" s="544"/>
      <c r="N55" s="900"/>
      <c r="O55" s="470"/>
      <c r="P55" s="452"/>
      <c r="Q55" s="452"/>
      <c r="R55" s="469"/>
      <c r="S55" s="469"/>
      <c r="T55" s="693"/>
      <c r="U55" s="212"/>
      <c r="V55" s="452"/>
      <c r="W55" s="452"/>
      <c r="X55" s="469"/>
      <c r="Y55" s="469"/>
      <c r="Z55" s="693"/>
      <c r="AA55" s="1053" t="s">
        <v>25</v>
      </c>
      <c r="AB55" s="40">
        <f t="shared" si="13"/>
        <v>0</v>
      </c>
      <c r="AC55" s="40">
        <f>IF(AF55&gt;0,2,0)</f>
        <v>0</v>
      </c>
      <c r="AD55" s="391">
        <f t="shared" si="11"/>
        <v>0</v>
      </c>
      <c r="AE55" s="391">
        <f t="shared" si="12"/>
        <v>0</v>
      </c>
      <c r="AF55" s="679">
        <f>成績入力!AE41</f>
        <v>0</v>
      </c>
      <c r="AG55" s="234"/>
      <c r="AH55" s="228"/>
      <c r="AI55" s="228"/>
      <c r="AJ55" s="229"/>
      <c r="AK55" s="229"/>
      <c r="AL55" s="666"/>
      <c r="AM55" s="277"/>
      <c r="AN55" s="228"/>
      <c r="AO55" s="228"/>
      <c r="AP55" s="364"/>
      <c r="AQ55" s="364"/>
      <c r="AR55" s="681"/>
      <c r="AS55" s="897"/>
      <c r="AT55" s="898"/>
      <c r="AU55" s="899"/>
    </row>
    <row r="56" spans="1:47" s="386" customFormat="1" x14ac:dyDescent="0.25">
      <c r="A56" s="901" t="s">
        <v>146</v>
      </c>
      <c r="B56" s="902">
        <v>0</v>
      </c>
      <c r="C56" s="77"/>
      <c r="D56" s="388"/>
      <c r="E56" s="388"/>
      <c r="F56" s="181"/>
      <c r="G56" s="181"/>
      <c r="H56" s="647"/>
      <c r="I56" s="471"/>
      <c r="J56" s="388"/>
      <c r="K56" s="388"/>
      <c r="L56" s="181"/>
      <c r="M56" s="181"/>
      <c r="N56" s="647"/>
      <c r="O56" s="267"/>
      <c r="P56" s="202"/>
      <c r="Q56" s="202"/>
      <c r="R56" s="204"/>
      <c r="S56" s="204"/>
      <c r="T56" s="815"/>
      <c r="U56" s="537" t="s">
        <v>12</v>
      </c>
      <c r="V56" s="202">
        <f>IF(Z56&gt;0,2,0)</f>
        <v>0</v>
      </c>
      <c r="W56" s="202">
        <f>IF(Z56&gt;0,1,0)</f>
        <v>0</v>
      </c>
      <c r="X56" s="204">
        <f>IF(Z56&gt;=60,1,0)</f>
        <v>0</v>
      </c>
      <c r="Y56" s="204">
        <f>IF(Z56&gt;=90,4,(IF(Z56&gt;=80,3,(IF(Z56&gt;=70,2,(IF(Z56&gt;=60,1,0)))))))</f>
        <v>0</v>
      </c>
      <c r="Z56" s="815">
        <f>成績入力!Y38</f>
        <v>0</v>
      </c>
      <c r="AA56" s="542" t="s">
        <v>22</v>
      </c>
      <c r="AB56" s="202">
        <f t="shared" si="13"/>
        <v>0</v>
      </c>
      <c r="AC56" s="202">
        <f>IF(AF56&gt;0,1,0)</f>
        <v>0</v>
      </c>
      <c r="AD56" s="204">
        <f t="shared" si="11"/>
        <v>0</v>
      </c>
      <c r="AE56" s="204">
        <f t="shared" si="12"/>
        <v>0</v>
      </c>
      <c r="AF56" s="815">
        <f>成績入力!AE38</f>
        <v>0</v>
      </c>
      <c r="AG56" s="814"/>
      <c r="AH56" s="202"/>
      <c r="AI56" s="202"/>
      <c r="AJ56" s="204"/>
      <c r="AK56" s="204"/>
      <c r="AL56" s="815"/>
      <c r="AM56" s="816"/>
      <c r="AN56" s="202"/>
      <c r="AO56" s="202"/>
      <c r="AP56" s="204"/>
      <c r="AQ56" s="204"/>
      <c r="AR56" s="818"/>
      <c r="AS56" s="655"/>
      <c r="AT56" s="659" t="e">
        <f>(X56*Z56+AD56*AF56+R57*T57+X57*Z57+AJ57*AL57)/(X56+AD56+R57+X57+AJ57)</f>
        <v>#DIV/0!</v>
      </c>
      <c r="AU56" s="660" t="e">
        <f>(V56*Y56+AB56*AE56+P57*S57+V57*Y57+AH57*AK57)/(V56+AB56+P57+V57+AH57)</f>
        <v>#DIV/0!</v>
      </c>
    </row>
    <row r="57" spans="1:47" s="386" customFormat="1" x14ac:dyDescent="0.25">
      <c r="A57" s="820"/>
      <c r="B57" s="903"/>
      <c r="C57" s="545"/>
      <c r="D57" s="543"/>
      <c r="E57" s="543"/>
      <c r="F57" s="544"/>
      <c r="G57" s="544"/>
      <c r="H57" s="893"/>
      <c r="I57" s="545"/>
      <c r="J57" s="543"/>
      <c r="K57" s="543"/>
      <c r="L57" s="544"/>
      <c r="M57" s="544"/>
      <c r="N57" s="900"/>
      <c r="O57" s="568" t="s">
        <v>82</v>
      </c>
      <c r="P57" s="569">
        <f>IF(T57&gt;0,2,0)</f>
        <v>0</v>
      </c>
      <c r="Q57" s="569">
        <f>IF(T57&gt;0,2,0)</f>
        <v>0</v>
      </c>
      <c r="R57" s="570">
        <f>IF(T57&gt;=60,1,0)</f>
        <v>0</v>
      </c>
      <c r="S57" s="570">
        <f>IF(T57&gt;=90,4,(IF(T57&gt;=80,3,(IF(T57&gt;=70,2,(IF(T57&gt;=60,1,0)))))))</f>
        <v>0</v>
      </c>
      <c r="T57" s="904">
        <f>成績入力!S39</f>
        <v>0</v>
      </c>
      <c r="U57" s="571" t="s">
        <v>50</v>
      </c>
      <c r="V57" s="569">
        <f>IF(Z57&gt;0,2,0)</f>
        <v>0</v>
      </c>
      <c r="W57" s="569">
        <f>IF(Z57&gt;0,1,0)</f>
        <v>0</v>
      </c>
      <c r="X57" s="570">
        <f>IF(Z57&gt;=60,1,0)</f>
        <v>0</v>
      </c>
      <c r="Y57" s="570">
        <f>IF(Z57&gt;=90,4,(IF(Z57&gt;=80,3,(IF(Z57&gt;=70,2,(IF(Z57&gt;=60,1,0)))))))</f>
        <v>0</v>
      </c>
      <c r="Z57" s="904">
        <f>成績入力!Y39</f>
        <v>0</v>
      </c>
      <c r="AA57" s="895"/>
      <c r="AB57" s="222"/>
      <c r="AC57" s="222"/>
      <c r="AD57" s="223"/>
      <c r="AE57" s="223"/>
      <c r="AF57" s="896"/>
      <c r="AG57" s="572" t="s">
        <v>24</v>
      </c>
      <c r="AH57" s="569">
        <f>IF(AL57&gt;0,2,0)</f>
        <v>0</v>
      </c>
      <c r="AI57" s="569">
        <f>IF(AL57&gt;0,2,0)</f>
        <v>0</v>
      </c>
      <c r="AJ57" s="570">
        <f>IF(AL57&gt;=60,1,0)</f>
        <v>0</v>
      </c>
      <c r="AK57" s="570">
        <f>IF(AL57&gt;=90,4,(IF(AL57&gt;=80,3,(IF(AL57&gt;=70,2,(IF(AL57&gt;=60,1,0)))))))</f>
        <v>0</v>
      </c>
      <c r="AL57" s="904">
        <f>成績入力!AK39</f>
        <v>0</v>
      </c>
      <c r="AM57" s="895"/>
      <c r="AN57" s="222"/>
      <c r="AO57" s="222"/>
      <c r="AP57" s="223"/>
      <c r="AQ57" s="223"/>
      <c r="AR57" s="896"/>
      <c r="AS57" s="655"/>
      <c r="AT57" s="879"/>
      <c r="AU57" s="660"/>
    </row>
    <row r="58" spans="1:47" ht="13.15" thickBot="1" x14ac:dyDescent="0.3">
      <c r="A58" s="843"/>
      <c r="B58" s="844"/>
      <c r="C58" s="823"/>
      <c r="D58" s="823"/>
      <c r="E58" s="823"/>
      <c r="F58" s="870"/>
      <c r="G58" s="870"/>
      <c r="H58" s="823"/>
      <c r="I58" s="823"/>
      <c r="J58" s="823"/>
      <c r="K58" s="823"/>
      <c r="L58" s="870"/>
      <c r="M58" s="870"/>
      <c r="N58" s="823"/>
      <c r="O58" s="823"/>
      <c r="P58" s="823"/>
      <c r="Q58" s="823"/>
      <c r="R58" s="871"/>
      <c r="S58" s="871"/>
      <c r="T58" s="823"/>
      <c r="U58" s="823"/>
      <c r="V58" s="823"/>
      <c r="W58" s="823"/>
      <c r="X58" s="870"/>
      <c r="Y58" s="870"/>
      <c r="Z58" s="823"/>
      <c r="AA58" s="823"/>
      <c r="AB58" s="823"/>
      <c r="AC58" s="823"/>
      <c r="AD58" s="870"/>
      <c r="AE58" s="870"/>
      <c r="AF58" s="823"/>
      <c r="AG58" s="823"/>
      <c r="AH58" s="823"/>
      <c r="AI58" s="823"/>
      <c r="AJ58" s="870"/>
      <c r="AK58" s="870"/>
      <c r="AL58" s="872"/>
      <c r="AM58" s="823"/>
      <c r="AN58" s="823"/>
      <c r="AO58" s="823"/>
      <c r="AP58" s="870"/>
      <c r="AQ58" s="870"/>
      <c r="AR58" s="823"/>
      <c r="AS58" s="829">
        <f>AS37*0.2+AS42*0.2+AS46*0.2+AS48*0.2+AS50*0.05+AS52*0.05+AS54*0.1</f>
        <v>0</v>
      </c>
      <c r="AT58" s="906" t="e">
        <f>AT37*0.2+AT42*0.2+AT46*0.2+AT48*0.2+AT52*0.1+AT54*0.1</f>
        <v>#DIV/0!</v>
      </c>
      <c r="AU58" s="907" t="e">
        <f>AU37*0.2+AU42*0.2+AU46*0.2+AU48*0.2+AU52*0.1+AU54*0.1</f>
        <v>#DIV/0!</v>
      </c>
    </row>
    <row r="59" spans="1:47" ht="13.15" thickBot="1" x14ac:dyDescent="0.3">
      <c r="A59" s="103"/>
      <c r="B59" s="103"/>
      <c r="C59" s="103"/>
      <c r="D59" s="103"/>
      <c r="E59" s="103"/>
      <c r="F59" s="620"/>
      <c r="G59" s="620"/>
      <c r="H59" s="103"/>
      <c r="I59" s="103"/>
      <c r="J59" s="103"/>
      <c r="K59" s="103"/>
      <c r="L59" s="620"/>
      <c r="M59" s="620"/>
      <c r="N59" s="103"/>
      <c r="O59" s="103"/>
      <c r="P59" s="103"/>
      <c r="Q59" s="103"/>
      <c r="R59" s="621"/>
      <c r="S59" s="621"/>
      <c r="T59" s="103"/>
      <c r="U59" s="103"/>
      <c r="V59" s="103"/>
      <c r="W59" s="103"/>
      <c r="X59" s="620"/>
      <c r="Y59" s="620"/>
      <c r="Z59" s="103"/>
      <c r="AA59" s="103"/>
      <c r="AB59" s="103"/>
      <c r="AC59" s="103"/>
      <c r="AD59" s="620"/>
      <c r="AE59" s="620"/>
      <c r="AF59" s="103"/>
      <c r="AG59" s="103"/>
      <c r="AH59" s="103"/>
      <c r="AI59" s="103"/>
      <c r="AJ59" s="620"/>
      <c r="AK59" s="620"/>
      <c r="AL59" s="622"/>
      <c r="AM59" s="103"/>
      <c r="AN59" s="103"/>
      <c r="AO59" s="103"/>
      <c r="AP59" s="620"/>
      <c r="AQ59" s="620"/>
      <c r="AR59" s="103"/>
      <c r="AS59" s="623"/>
      <c r="AT59" s="623"/>
      <c r="AU59" s="624"/>
    </row>
    <row r="60" spans="1:47" x14ac:dyDescent="0.25">
      <c r="A60" s="785" t="s">
        <v>142</v>
      </c>
      <c r="B60" s="786"/>
      <c r="C60" s="787"/>
      <c r="D60" s="788"/>
      <c r="E60" s="788"/>
      <c r="F60" s="789"/>
      <c r="G60" s="789"/>
      <c r="H60" s="788"/>
      <c r="I60" s="92"/>
      <c r="J60" s="19"/>
      <c r="K60" s="19"/>
      <c r="L60" s="636"/>
      <c r="M60" s="636"/>
      <c r="N60" s="637"/>
      <c r="O60" s="92"/>
      <c r="P60" s="19"/>
      <c r="Q60" s="19"/>
      <c r="R60" s="636"/>
      <c r="S60" s="636"/>
      <c r="T60" s="637"/>
      <c r="U60" s="92"/>
      <c r="V60" s="19"/>
      <c r="W60" s="19"/>
      <c r="X60" s="636"/>
      <c r="Y60" s="636"/>
      <c r="Z60" s="637"/>
      <c r="AA60" s="48"/>
      <c r="AB60" s="19"/>
      <c r="AC60" s="19"/>
      <c r="AD60" s="636"/>
      <c r="AE60" s="636"/>
      <c r="AF60" s="637"/>
      <c r="AG60" s="48"/>
      <c r="AH60" s="19"/>
      <c r="AI60" s="19"/>
      <c r="AJ60" s="636"/>
      <c r="AK60" s="636"/>
      <c r="AL60" s="638"/>
      <c r="AM60" s="92"/>
      <c r="AN60" s="19"/>
      <c r="AO60" s="19"/>
      <c r="AP60" s="636"/>
      <c r="AQ60" s="636"/>
      <c r="AR60" s="49"/>
      <c r="AS60" s="640"/>
      <c r="AT60" s="641"/>
      <c r="AU60" s="642"/>
    </row>
    <row r="61" spans="1:47" x14ac:dyDescent="0.25">
      <c r="A61" s="790" t="s">
        <v>117</v>
      </c>
      <c r="B61" s="791">
        <v>0.5</v>
      </c>
      <c r="C61" s="387"/>
      <c r="D61" s="388"/>
      <c r="E61" s="388"/>
      <c r="F61" s="181"/>
      <c r="G61" s="181"/>
      <c r="H61" s="647"/>
      <c r="I61" s="387"/>
      <c r="J61" s="265"/>
      <c r="K61" s="265"/>
      <c r="L61" s="413"/>
      <c r="M61" s="413"/>
      <c r="N61" s="696"/>
      <c r="O61" s="463"/>
      <c r="P61" s="228"/>
      <c r="Q61" s="228"/>
      <c r="R61" s="229"/>
      <c r="S61" s="229"/>
      <c r="T61" s="666"/>
      <c r="U61" s="448"/>
      <c r="V61" s="265"/>
      <c r="W61" s="265"/>
      <c r="X61" s="413"/>
      <c r="Y61" s="413"/>
      <c r="Z61" s="272"/>
      <c r="AA61" s="90" t="s">
        <v>39</v>
      </c>
      <c r="AB61" s="40">
        <f>IF(AF61&gt;0,4,0)</f>
        <v>0</v>
      </c>
      <c r="AC61" s="40">
        <f>IF(AF61&gt;0,3,0)</f>
        <v>0</v>
      </c>
      <c r="AD61" s="391">
        <f t="shared" ref="AD61:AD66" si="14">IF(AF61&gt;=60,1,0)</f>
        <v>0</v>
      </c>
      <c r="AE61" s="391">
        <f t="shared" ref="AE61:AE66" si="15">IF(AF61&gt;=90,4,(IF(AF61&gt;=80,3,(IF(AF61&gt;=70,2,(IF(AF61&gt;=60,1,0)))))))</f>
        <v>0</v>
      </c>
      <c r="AF61" s="679">
        <f>成績入力!AE26</f>
        <v>0</v>
      </c>
      <c r="AG61" s="90" t="s">
        <v>40</v>
      </c>
      <c r="AH61" s="40">
        <f>IF(AL61&gt;0,4,0)</f>
        <v>0</v>
      </c>
      <c r="AI61" s="40">
        <f>IF(AL61&gt;0,3,0)</f>
        <v>0</v>
      </c>
      <c r="AJ61" s="56">
        <f>IF(AL61&gt;=60,1,0)</f>
        <v>0</v>
      </c>
      <c r="AK61" s="56">
        <f>IF(AL61&gt;=90,4,(IF(AL61&gt;=80,3,(IF(AL61&gt;=70,2,(IF(AL61&gt;=60,1,0)))))))</f>
        <v>0</v>
      </c>
      <c r="AL61" s="679">
        <f>成績入力!AK26</f>
        <v>0</v>
      </c>
      <c r="AM61" s="365" t="s">
        <v>13</v>
      </c>
      <c r="AN61" s="40">
        <f>IF(AR61&gt;0,6,0)</f>
        <v>0</v>
      </c>
      <c r="AO61" s="40">
        <f>IF(AR61&gt;0,4,0)</f>
        <v>0</v>
      </c>
      <c r="AP61" s="56">
        <f>IF(AR61&gt;=60,1,0)</f>
        <v>0</v>
      </c>
      <c r="AQ61" s="56">
        <f>IF(AR61&gt;=90,4,(IF(AR61&gt;=80,3,(IF(AR61&gt;=70,2,(IF(AR61&gt;=60,1,0)))))))</f>
        <v>0</v>
      </c>
      <c r="AR61" s="76">
        <f>成績入力!AQ42</f>
        <v>0</v>
      </c>
      <c r="AS61" s="658">
        <f>(AD61+AJ61+AP61+AD62+AJ62)/5</f>
        <v>0</v>
      </c>
      <c r="AT61" s="659" t="e">
        <f>(AD61*AF61+AJ61*AL61+AP61*AR61+AD62*AF62+AJ62*AL62)/(AD61+AJ61+AP61+AD62+AJ62)</f>
        <v>#DIV/0!</v>
      </c>
      <c r="AU61" s="660" t="e">
        <f>(AB61*AE61+AH61*AK61+AN61*AQ61+AB62*AE62+AH62*AK62)/(AB61+AH61+AN61+AB62+AH62)</f>
        <v>#DIV/0!</v>
      </c>
    </row>
    <row r="62" spans="1:47" x14ac:dyDescent="0.25">
      <c r="A62" s="790"/>
      <c r="B62" s="791"/>
      <c r="C62" s="432"/>
      <c r="D62" s="228"/>
      <c r="E62" s="228"/>
      <c r="F62" s="229"/>
      <c r="G62" s="229"/>
      <c r="H62" s="666"/>
      <c r="I62" s="432"/>
      <c r="J62" s="452"/>
      <c r="K62" s="452"/>
      <c r="L62" s="469"/>
      <c r="M62" s="469"/>
      <c r="N62" s="693"/>
      <c r="O62" s="463"/>
      <c r="P62" s="228"/>
      <c r="Q62" s="228"/>
      <c r="R62" s="229"/>
      <c r="S62" s="229"/>
      <c r="T62" s="666"/>
      <c r="U62" s="546"/>
      <c r="V62" s="452"/>
      <c r="W62" s="452"/>
      <c r="X62" s="469"/>
      <c r="Y62" s="469"/>
      <c r="Z62" s="773"/>
      <c r="AA62" s="176" t="s">
        <v>53</v>
      </c>
      <c r="AB62" s="40">
        <f>IF(AF62&gt;0,1,0)</f>
        <v>0</v>
      </c>
      <c r="AC62" s="40">
        <f>IF(AF62&gt;0,1,0)</f>
        <v>0</v>
      </c>
      <c r="AD62" s="391">
        <f t="shared" si="14"/>
        <v>0</v>
      </c>
      <c r="AE62" s="391">
        <f t="shared" si="15"/>
        <v>0</v>
      </c>
      <c r="AF62" s="679">
        <f>成績入力!AE27</f>
        <v>0</v>
      </c>
      <c r="AG62" s="357" t="s">
        <v>54</v>
      </c>
      <c r="AH62" s="40">
        <f>IF(AL62&gt;0,1,0)</f>
        <v>0</v>
      </c>
      <c r="AI62" s="40">
        <f>IF(AL62&gt;0,1,0)</f>
        <v>0</v>
      </c>
      <c r="AJ62" s="56">
        <f>IF(AL62&gt;=60,1,0)</f>
        <v>0</v>
      </c>
      <c r="AK62" s="56">
        <f>IF(AL62&gt;=90,4,(IF(AL62&gt;=80,3,(IF(AL62&gt;=70,2,(IF(AL62&gt;=60,1,0)))))))</f>
        <v>0</v>
      </c>
      <c r="AL62" s="679">
        <f>成績入力!AK27</f>
        <v>0</v>
      </c>
      <c r="AM62" s="694"/>
      <c r="AN62" s="452"/>
      <c r="AO62" s="452"/>
      <c r="AP62" s="469"/>
      <c r="AQ62" s="469"/>
      <c r="AR62" s="773"/>
      <c r="AS62" s="658"/>
      <c r="AT62" s="659"/>
      <c r="AU62" s="660"/>
    </row>
    <row r="63" spans="1:47" x14ac:dyDescent="0.25">
      <c r="A63" s="881" t="s">
        <v>140</v>
      </c>
      <c r="B63" s="908">
        <v>0.3</v>
      </c>
      <c r="C63" s="547" t="s">
        <v>165</v>
      </c>
      <c r="D63" s="41">
        <f>IF(H63&gt;0,1,0)</f>
        <v>0</v>
      </c>
      <c r="E63" s="41">
        <f>IF(H63&gt;0,1,0)</f>
        <v>0</v>
      </c>
      <c r="F63" s="65">
        <f>IF(H63&gt;=60,1,0)</f>
        <v>0</v>
      </c>
      <c r="G63" s="65">
        <f>IF(H63&gt;=90,4,(IF(H63&gt;=80,3,(IF(H63&gt;=70,2,(IF(H63&gt;=60,1,0)))))))</f>
        <v>0</v>
      </c>
      <c r="H63" s="909">
        <f>成績入力!G42</f>
        <v>0</v>
      </c>
      <c r="I63" s="523" t="s">
        <v>38</v>
      </c>
      <c r="J63" s="41">
        <f>IF(N63&gt;0,2,0)</f>
        <v>0</v>
      </c>
      <c r="K63" s="41">
        <f>IF(N63&gt;0,2,0)</f>
        <v>0</v>
      </c>
      <c r="L63" s="65">
        <f>IF(N63&gt;=60,1,0)</f>
        <v>0</v>
      </c>
      <c r="M63" s="65">
        <f>IF(N63&gt;=90,4,(IF(N63&gt;=80,3,(IF(N63&gt;=70,2,(IF(N63&gt;=60,1,0)))))))</f>
        <v>0</v>
      </c>
      <c r="N63" s="848">
        <f>成績入力!M25</f>
        <v>0</v>
      </c>
      <c r="O63" s="304" t="s">
        <v>73</v>
      </c>
      <c r="P63" s="41">
        <f>IF(T63&gt;0,2,0)</f>
        <v>0</v>
      </c>
      <c r="Q63" s="41">
        <f>IF(T63&gt;0,2,0)</f>
        <v>0</v>
      </c>
      <c r="R63" s="65">
        <f>IF(T63&gt;=60,1,0)</f>
        <v>0</v>
      </c>
      <c r="S63" s="65">
        <f>IF(T63&gt;=90,4,(IF(T63&gt;=80,3,(IF(T63&gt;=70,2,(IF(T63&gt;=60,1,0)))))))</f>
        <v>0</v>
      </c>
      <c r="T63" s="848">
        <f>成績入力!S34</f>
        <v>0</v>
      </c>
      <c r="U63" s="542"/>
      <c r="V63" s="202"/>
      <c r="W63" s="202"/>
      <c r="X63" s="519"/>
      <c r="Y63" s="204"/>
      <c r="Z63" s="815"/>
      <c r="AA63" s="547" t="s">
        <v>53</v>
      </c>
      <c r="AB63" s="41">
        <f>IF(AF63&gt;0,1,0)</f>
        <v>0</v>
      </c>
      <c r="AC63" s="41">
        <f>IF(AF63&gt;0,1,0)</f>
        <v>0</v>
      </c>
      <c r="AD63" s="73">
        <f t="shared" si="14"/>
        <v>0</v>
      </c>
      <c r="AE63" s="73">
        <f t="shared" si="15"/>
        <v>0</v>
      </c>
      <c r="AF63" s="848">
        <f>成績入力!AE27</f>
        <v>0</v>
      </c>
      <c r="AG63" s="534" t="s">
        <v>54</v>
      </c>
      <c r="AH63" s="41">
        <f>IF(AL63&gt;0,1,0)</f>
        <v>0</v>
      </c>
      <c r="AI63" s="41">
        <f>IF(AL63&gt;0,1,0)</f>
        <v>0</v>
      </c>
      <c r="AJ63" s="65">
        <f>IF(AL63&gt;=60,1,0)</f>
        <v>0</v>
      </c>
      <c r="AK63" s="65">
        <f>IF(AL63&gt;=90,4,(IF(AL63&gt;=80,3,(IF(AL63&gt;=70,2,(IF(AL63&gt;=60,1,0)))))))</f>
        <v>0</v>
      </c>
      <c r="AL63" s="848">
        <f>成績入力!AK27</f>
        <v>0</v>
      </c>
      <c r="AM63" s="538" t="s">
        <v>13</v>
      </c>
      <c r="AN63" s="41">
        <f>IF(AR63&gt;0,6,0)</f>
        <v>0</v>
      </c>
      <c r="AO63" s="41">
        <f>IF(AR63&gt;0,4,0)</f>
        <v>0</v>
      </c>
      <c r="AP63" s="65">
        <f>IF(AR63&gt;=60,1,0)</f>
        <v>0</v>
      </c>
      <c r="AQ63" s="65">
        <f>IF(AR63&gt;=90,4,(IF(AR63&gt;=80,3,(IF(AR63&gt;=70,2,(IF(AR63&gt;=60,1,0)))))))</f>
        <v>0</v>
      </c>
      <c r="AR63" s="847">
        <f>成績入力!AQ42</f>
        <v>0</v>
      </c>
      <c r="AS63" s="886">
        <f>(F63+L63+R63+AD63+AJ63+AD64+AP63)/7</f>
        <v>0</v>
      </c>
      <c r="AT63" s="887" t="e">
        <f>(F63*H63+R63*T63+AD63*AF63+AJ63*AL63+AD64*AF64+AP63*AR63)/(F63+R63+AD63+AJ63+AD64+AP63)</f>
        <v>#DIV/0!</v>
      </c>
      <c r="AU63" s="888" t="e">
        <f>(D63*G63+J63*M63+P63*S63+AB63*AE63+AH63*AK63+AB64*AE64+AN63*AQ63)/(D63+J63+P63+AB63+AH63+AB64+AN63)</f>
        <v>#DIV/0!</v>
      </c>
    </row>
    <row r="64" spans="1:47" s="386" customFormat="1" ht="13.15" thickBot="1" x14ac:dyDescent="0.3">
      <c r="A64" s="832"/>
      <c r="B64" s="792"/>
      <c r="C64" s="559"/>
      <c r="D64" s="474"/>
      <c r="E64" s="474"/>
      <c r="F64" s="475"/>
      <c r="G64" s="475"/>
      <c r="H64" s="668"/>
      <c r="I64" s="559"/>
      <c r="J64" s="474"/>
      <c r="K64" s="474"/>
      <c r="L64" s="475"/>
      <c r="M64" s="475"/>
      <c r="N64" s="668"/>
      <c r="O64" s="548"/>
      <c r="P64" s="474"/>
      <c r="Q64" s="474"/>
      <c r="R64" s="475"/>
      <c r="S64" s="475"/>
      <c r="T64" s="668"/>
      <c r="U64" s="462"/>
      <c r="V64" s="474"/>
      <c r="W64" s="474"/>
      <c r="X64" s="475"/>
      <c r="Y64" s="475"/>
      <c r="Z64" s="668"/>
      <c r="AA64" s="1057" t="s">
        <v>25</v>
      </c>
      <c r="AB64" s="446">
        <f>IF(AF64&gt;0,2,0)</f>
        <v>0</v>
      </c>
      <c r="AC64" s="446">
        <f>IF(AF64&gt;0,2,0)</f>
        <v>0</v>
      </c>
      <c r="AD64" s="447">
        <f t="shared" si="14"/>
        <v>0</v>
      </c>
      <c r="AE64" s="447">
        <f t="shared" si="15"/>
        <v>0</v>
      </c>
      <c r="AF64" s="669">
        <f>成績入力!AE41</f>
        <v>0</v>
      </c>
      <c r="AG64" s="549"/>
      <c r="AH64" s="474"/>
      <c r="AI64" s="474"/>
      <c r="AJ64" s="550"/>
      <c r="AK64" s="550"/>
      <c r="AL64" s="668"/>
      <c r="AM64" s="910"/>
      <c r="AN64" s="474"/>
      <c r="AO64" s="474"/>
      <c r="AP64" s="475"/>
      <c r="AQ64" s="475"/>
      <c r="AR64" s="911"/>
      <c r="AS64" s="655"/>
      <c r="AT64" s="656"/>
      <c r="AU64" s="657"/>
    </row>
    <row r="65" spans="1:47" ht="13.15" thickTop="1" x14ac:dyDescent="0.25">
      <c r="A65" s="793" t="s">
        <v>141</v>
      </c>
      <c r="B65" s="794" t="s">
        <v>129</v>
      </c>
      <c r="C65" s="560" t="s">
        <v>10</v>
      </c>
      <c r="D65" s="466">
        <f>IF(H65&gt;0,2,0)</f>
        <v>0</v>
      </c>
      <c r="E65" s="466">
        <f>IF(H65&gt;0,1,0)</f>
        <v>0</v>
      </c>
      <c r="F65" s="467">
        <f>IF(H65&gt;=60,1,0)</f>
        <v>0</v>
      </c>
      <c r="G65" s="467">
        <f>IF(H65&gt;=90,4,(IF(H65&gt;=80,3,(IF(H65&gt;=70,2,(IF(H65&gt;=60,1,0)))))))</f>
        <v>0</v>
      </c>
      <c r="H65" s="774">
        <f>成績入力!G37</f>
        <v>0</v>
      </c>
      <c r="I65" s="561"/>
      <c r="J65" s="492"/>
      <c r="K65" s="492"/>
      <c r="L65" s="493"/>
      <c r="M65" s="493"/>
      <c r="N65" s="798"/>
      <c r="O65" s="510" t="s">
        <v>73</v>
      </c>
      <c r="P65" s="466">
        <f>IF(T65&gt;0,2,0)</f>
        <v>0</v>
      </c>
      <c r="Q65" s="466">
        <f>IF(T65&gt;0,2,0)</f>
        <v>0</v>
      </c>
      <c r="R65" s="467">
        <f>IF(T65&gt;=60,1,0)</f>
        <v>0</v>
      </c>
      <c r="S65" s="467">
        <f>IF(T65&gt;=90,4,(IF(T65&gt;=80,3,(IF(T65&gt;=70,2,(IF(T65&gt;=60,1,0)))))))</f>
        <v>0</v>
      </c>
      <c r="T65" s="774">
        <f>成績入力!S34</f>
        <v>0</v>
      </c>
      <c r="U65" s="520" t="s">
        <v>74</v>
      </c>
      <c r="V65" s="466">
        <f>IF(Z65&gt;0,2,0)</f>
        <v>0</v>
      </c>
      <c r="W65" s="466">
        <f>IF(Z65&gt;0,2,0)</f>
        <v>0</v>
      </c>
      <c r="X65" s="467">
        <f>IF(Z65&gt;=60,1,0)</f>
        <v>0</v>
      </c>
      <c r="Y65" s="467">
        <f>IF(Z65&gt;=90,4,(IF(Z65&gt;=80,3,(IF(Z65&gt;=70,2,(IF(Z65&gt;=60,1,0)))))))</f>
        <v>0</v>
      </c>
      <c r="Z65" s="774">
        <f>成績入力!Y34</f>
        <v>0</v>
      </c>
      <c r="AA65" s="551" t="s">
        <v>75</v>
      </c>
      <c r="AB65" s="466">
        <f>IF(AF65&gt;0,2,0)</f>
        <v>0</v>
      </c>
      <c r="AC65" s="466">
        <f>IF(AF65&gt;0,2,0)</f>
        <v>0</v>
      </c>
      <c r="AD65" s="467">
        <f t="shared" si="14"/>
        <v>0</v>
      </c>
      <c r="AE65" s="467">
        <f t="shared" si="15"/>
        <v>0</v>
      </c>
      <c r="AF65" s="774">
        <f>成績入力!AE34</f>
        <v>0</v>
      </c>
      <c r="AG65" s="552" t="s">
        <v>77</v>
      </c>
      <c r="AH65" s="466">
        <f>IF(AL65&gt;0,2,0)</f>
        <v>0</v>
      </c>
      <c r="AI65" s="466">
        <f>IF(AL65&gt;0,1,0)</f>
        <v>0</v>
      </c>
      <c r="AJ65" s="467">
        <f>IF(AL65&gt;=60,1,0)</f>
        <v>0</v>
      </c>
      <c r="AK65" s="467">
        <f>IF(AL65&gt;=90,4,(IF(AL65&gt;=80,3,(IF(AL65&gt;=70,2,(IF(AL65&gt;=60,1,0)))))))</f>
        <v>0</v>
      </c>
      <c r="AL65" s="774">
        <f>成績入力!AK35</f>
        <v>0</v>
      </c>
      <c r="AM65" s="553" t="s">
        <v>13</v>
      </c>
      <c r="AN65" s="466">
        <f>IF(AR65&gt;0,6,0)</f>
        <v>0</v>
      </c>
      <c r="AO65" s="466">
        <f>IF(AR65&gt;0,4,0)</f>
        <v>0</v>
      </c>
      <c r="AP65" s="467">
        <f>IF(AR65&gt;=60,1,0)</f>
        <v>0</v>
      </c>
      <c r="AQ65" s="467">
        <f>IF(AR65&gt;=90,4,(IF(AR65&gt;=80,3,(IF(AR65&gt;=70,2,(IF(AR65&gt;=60,1,0)))))))</f>
        <v>0</v>
      </c>
      <c r="AR65" s="912">
        <f>成績入力!AQ42</f>
        <v>0</v>
      </c>
      <c r="AS65" s="800">
        <f>(F65+R65+X65+AD65+AJ65+AP65)/6</f>
        <v>0</v>
      </c>
      <c r="AT65" s="801" t="e">
        <f>(F65*H65+R65*T65+X65*Z65+AD65*AF65+AJ65*AL65+AP65*AR65)/(F65+R65+X65+AD65+AJ65+AP65)</f>
        <v>#DIV/0!</v>
      </c>
      <c r="AU65" s="802" t="e">
        <f>(D65*G65+P65*S65+V65*Y65+AB65*AE65+AH65*AK65+AN65*AQ65)/(D65+P65+V65+AB65+AH65+AN65)</f>
        <v>#DIV/0!</v>
      </c>
    </row>
    <row r="66" spans="1:47" x14ac:dyDescent="0.25">
      <c r="A66" s="913" t="s">
        <v>138</v>
      </c>
      <c r="B66" s="914">
        <v>0.1</v>
      </c>
      <c r="C66" s="541" t="s">
        <v>10</v>
      </c>
      <c r="D66" s="526">
        <f>IF(H66&gt;0,2,0)</f>
        <v>0</v>
      </c>
      <c r="E66" s="526">
        <f>IF(H66&gt;0,1,0)</f>
        <v>0</v>
      </c>
      <c r="F66" s="540">
        <f>IF(H66&gt;=60,1,0)</f>
        <v>0</v>
      </c>
      <c r="G66" s="540">
        <f>IF(H66&gt;=90,4,(IF(H66&gt;=80,3,(IF(H66&gt;=70,2,(IF(H66&gt;=60,1,0)))))))</f>
        <v>0</v>
      </c>
      <c r="H66" s="915">
        <f>成績入力!G37</f>
        <v>0</v>
      </c>
      <c r="I66" s="562" t="s">
        <v>79</v>
      </c>
      <c r="J66" s="526">
        <f>IF(N66&gt;0,2,0)</f>
        <v>0</v>
      </c>
      <c r="K66" s="526">
        <f>IF(N66&gt;0,1,0)</f>
        <v>0</v>
      </c>
      <c r="L66" s="540">
        <f>IF(N66&gt;=60,1,0)</f>
        <v>0</v>
      </c>
      <c r="M66" s="540">
        <f>IF(N66&gt;=90,4,(IF(N66&gt;=80,3,(IF(N66&gt;=70,2,(IF(N66&gt;=60,1,0)))))))</f>
        <v>0</v>
      </c>
      <c r="N66" s="915">
        <f>成績入力!M36</f>
        <v>0</v>
      </c>
      <c r="O66" s="554"/>
      <c r="P66" s="529"/>
      <c r="Q66" s="529"/>
      <c r="R66" s="555"/>
      <c r="S66" s="555"/>
      <c r="T66" s="916"/>
      <c r="U66" s="556"/>
      <c r="V66" s="529"/>
      <c r="W66" s="529"/>
      <c r="X66" s="555"/>
      <c r="Y66" s="555"/>
      <c r="Z66" s="916"/>
      <c r="AA66" s="1058" t="s">
        <v>25</v>
      </c>
      <c r="AB66" s="526">
        <f>IF(AF66&gt;0,2,0)</f>
        <v>0</v>
      </c>
      <c r="AC66" s="526">
        <f>IF(AF66&gt;0,2,0)</f>
        <v>0</v>
      </c>
      <c r="AD66" s="527">
        <f t="shared" si="14"/>
        <v>0</v>
      </c>
      <c r="AE66" s="527">
        <f t="shared" si="15"/>
        <v>0</v>
      </c>
      <c r="AF66" s="915">
        <f>成績入力!AE41</f>
        <v>0</v>
      </c>
      <c r="AG66" s="557"/>
      <c r="AH66" s="529"/>
      <c r="AI66" s="529"/>
      <c r="AJ66" s="530"/>
      <c r="AK66" s="530"/>
      <c r="AL66" s="916"/>
      <c r="AM66" s="558"/>
      <c r="AN66" s="529"/>
      <c r="AO66" s="529"/>
      <c r="AP66" s="530"/>
      <c r="AQ66" s="530"/>
      <c r="AR66" s="917"/>
      <c r="AS66" s="918">
        <f>(F66+L66+AD66)/3</f>
        <v>0</v>
      </c>
      <c r="AT66" s="841" t="e">
        <f>(F66*H66+L66*N66+AD66*AF66)/(F66+L66+AD66)</f>
        <v>#DIV/0!</v>
      </c>
      <c r="AU66" s="842" t="e">
        <f>(D66*G66+J66*M66+AB66*AE66)/(D66+J66+AB66)</f>
        <v>#DIV/0!</v>
      </c>
    </row>
    <row r="67" spans="1:47" ht="13.15" thickBot="1" x14ac:dyDescent="0.3">
      <c r="A67" s="843"/>
      <c r="B67" s="844"/>
      <c r="C67" s="823"/>
      <c r="D67" s="823"/>
      <c r="E67" s="823"/>
      <c r="F67" s="870"/>
      <c r="G67" s="870"/>
      <c r="H67" s="823"/>
      <c r="I67" s="823"/>
      <c r="J67" s="823"/>
      <c r="K67" s="823"/>
      <c r="L67" s="870"/>
      <c r="M67" s="870"/>
      <c r="N67" s="823"/>
      <c r="O67" s="823"/>
      <c r="P67" s="823"/>
      <c r="Q67" s="823"/>
      <c r="R67" s="871"/>
      <c r="S67" s="871"/>
      <c r="T67" s="823"/>
      <c r="U67" s="823"/>
      <c r="V67" s="823"/>
      <c r="W67" s="823"/>
      <c r="X67" s="870"/>
      <c r="Y67" s="870"/>
      <c r="Z67" s="823"/>
      <c r="AA67" s="823"/>
      <c r="AB67" s="823"/>
      <c r="AC67" s="823"/>
      <c r="AD67" s="870"/>
      <c r="AE67" s="870"/>
      <c r="AF67" s="823"/>
      <c r="AG67" s="823"/>
      <c r="AH67" s="823"/>
      <c r="AI67" s="823"/>
      <c r="AJ67" s="870"/>
      <c r="AK67" s="870"/>
      <c r="AL67" s="872"/>
      <c r="AM67" s="823"/>
      <c r="AN67" s="823"/>
      <c r="AO67" s="823"/>
      <c r="AP67" s="870"/>
      <c r="AQ67" s="870"/>
      <c r="AR67" s="823"/>
      <c r="AS67" s="829">
        <f>AS61*0.5+AS63*0.3+AS65*0.1+AS66*0.1</f>
        <v>0</v>
      </c>
      <c r="AT67" s="906" t="e">
        <f>AT61*0.5+AT63*0.3+AT65*0.1+AT66*0.1</f>
        <v>#DIV/0!</v>
      </c>
      <c r="AU67" s="907" t="e">
        <f>AU61*0.5+AU63*0.3+AU65*0.1+AU66*0.1</f>
        <v>#DIV/0!</v>
      </c>
    </row>
    <row r="68" spans="1:47" ht="13.15" thickBot="1" x14ac:dyDescent="0.3">
      <c r="A68" s="103"/>
      <c r="B68" s="103"/>
      <c r="C68" s="103"/>
      <c r="D68" s="103"/>
      <c r="E68" s="103"/>
      <c r="F68" s="620"/>
      <c r="G68" s="620"/>
      <c r="H68" s="103"/>
      <c r="I68" s="103"/>
      <c r="J68" s="103"/>
      <c r="K68" s="103"/>
      <c r="L68" s="620"/>
      <c r="M68" s="620"/>
      <c r="N68" s="103"/>
      <c r="O68" s="103"/>
      <c r="P68" s="103"/>
      <c r="Q68" s="103"/>
      <c r="R68" s="621"/>
      <c r="S68" s="621"/>
      <c r="T68" s="103"/>
      <c r="U68" s="103"/>
      <c r="V68" s="103"/>
      <c r="W68" s="103"/>
      <c r="X68" s="620"/>
      <c r="Y68" s="620"/>
      <c r="Z68" s="103"/>
      <c r="AA68" s="103"/>
      <c r="AB68" s="103"/>
      <c r="AC68" s="103"/>
      <c r="AD68" s="620"/>
      <c r="AE68" s="620"/>
      <c r="AF68" s="103"/>
      <c r="AG68" s="103"/>
      <c r="AH68" s="103"/>
      <c r="AI68" s="103"/>
      <c r="AJ68" s="620"/>
      <c r="AK68" s="620"/>
      <c r="AL68" s="622"/>
      <c r="AM68" s="103"/>
      <c r="AN68" s="103"/>
      <c r="AO68" s="103"/>
      <c r="AP68" s="620"/>
      <c r="AQ68" s="620"/>
      <c r="AR68" s="103"/>
      <c r="AS68" s="623"/>
      <c r="AT68" s="623"/>
      <c r="AU68" s="624"/>
    </row>
    <row r="69" spans="1:47" x14ac:dyDescent="0.25">
      <c r="A69" s="785" t="s">
        <v>147</v>
      </c>
      <c r="B69" s="786"/>
      <c r="C69" s="787"/>
      <c r="D69" s="788"/>
      <c r="E69" s="788"/>
      <c r="F69" s="789"/>
      <c r="G69" s="789"/>
      <c r="H69" s="788"/>
      <c r="I69" s="92"/>
      <c r="J69" s="19"/>
      <c r="K69" s="19"/>
      <c r="L69" s="636"/>
      <c r="M69" s="636"/>
      <c r="N69" s="637"/>
      <c r="O69" s="92"/>
      <c r="P69" s="19"/>
      <c r="Q69" s="19"/>
      <c r="R69" s="636"/>
      <c r="S69" s="636"/>
      <c r="T69" s="637"/>
      <c r="U69" s="92"/>
      <c r="V69" s="19"/>
      <c r="W69" s="19"/>
      <c r="X69" s="636"/>
      <c r="Y69" s="636"/>
      <c r="Z69" s="637"/>
      <c r="AA69" s="48"/>
      <c r="AB69" s="19"/>
      <c r="AC69" s="19"/>
      <c r="AD69" s="636"/>
      <c r="AE69" s="636"/>
      <c r="AF69" s="637"/>
      <c r="AG69" s="48"/>
      <c r="AH69" s="19"/>
      <c r="AI69" s="19"/>
      <c r="AJ69" s="636"/>
      <c r="AK69" s="636"/>
      <c r="AL69" s="638"/>
      <c r="AM69" s="92"/>
      <c r="AN69" s="19"/>
      <c r="AO69" s="19"/>
      <c r="AP69" s="636"/>
      <c r="AQ69" s="636"/>
      <c r="AR69" s="49"/>
      <c r="AS69" s="640"/>
      <c r="AT69" s="641"/>
      <c r="AU69" s="642"/>
    </row>
    <row r="70" spans="1:47" x14ac:dyDescent="0.25">
      <c r="A70" s="790" t="s">
        <v>117</v>
      </c>
      <c r="B70" s="919">
        <v>0.3</v>
      </c>
      <c r="C70" s="387"/>
      <c r="D70" s="388"/>
      <c r="E70" s="388"/>
      <c r="F70" s="181"/>
      <c r="G70" s="181"/>
      <c r="H70" s="647"/>
      <c r="I70" s="387"/>
      <c r="J70" s="265"/>
      <c r="K70" s="265"/>
      <c r="L70" s="413"/>
      <c r="M70" s="413"/>
      <c r="N70" s="696"/>
      <c r="O70" s="463"/>
      <c r="P70" s="228"/>
      <c r="Q70" s="228"/>
      <c r="R70" s="229"/>
      <c r="S70" s="229"/>
      <c r="T70" s="666"/>
      <c r="U70" s="197" t="s">
        <v>37</v>
      </c>
      <c r="V70" s="198">
        <f>IF(Z70&gt;0,2,0)</f>
        <v>0</v>
      </c>
      <c r="W70" s="198">
        <f>IF(Z70&gt;0,2,0)</f>
        <v>0</v>
      </c>
      <c r="X70" s="199">
        <f>IF(Z70&gt;=60,1,0)</f>
        <v>0</v>
      </c>
      <c r="Y70" s="199">
        <f>IF(Z70&gt;=90,4,(IF(Z70&gt;=80,3,(IF(Z70&gt;=70,2,(IF(Z70&gt;=60,1,0)))))))</f>
        <v>0</v>
      </c>
      <c r="Z70" s="698">
        <f>成績入力!Y26</f>
        <v>0</v>
      </c>
      <c r="AA70" s="90" t="s">
        <v>39</v>
      </c>
      <c r="AB70" s="40">
        <f>IF(AF70&gt;0,4,0)</f>
        <v>0</v>
      </c>
      <c r="AC70" s="40">
        <f>IF(AF70&gt;0,3,0)</f>
        <v>0</v>
      </c>
      <c r="AD70" s="391">
        <f>IF(AF70&gt;=60,1,0)</f>
        <v>0</v>
      </c>
      <c r="AE70" s="391">
        <f>IF(AF70&gt;=90,4,(IF(AF70&gt;=80,3,(IF(AF70&gt;=70,2,(IF(AF70&gt;=60,1,0)))))))</f>
        <v>0</v>
      </c>
      <c r="AF70" s="679">
        <f>成績入力!AE26</f>
        <v>0</v>
      </c>
      <c r="AG70" s="90" t="s">
        <v>40</v>
      </c>
      <c r="AH70" s="40">
        <f>IF(AL70&gt;0,4,0)</f>
        <v>0</v>
      </c>
      <c r="AI70" s="40">
        <f>IF(AL70&gt;0,3,0)</f>
        <v>0</v>
      </c>
      <c r="AJ70" s="56">
        <f>IF(AL70&gt;=60,1,0)</f>
        <v>0</v>
      </c>
      <c r="AK70" s="56">
        <f>IF(AL70&gt;=90,4,(IF(AL70&gt;=80,3,(IF(AL70&gt;=70,2,(IF(AL70&gt;=60,1,0)))))))</f>
        <v>0</v>
      </c>
      <c r="AL70" s="679">
        <f>成績入力!AK26</f>
        <v>0</v>
      </c>
      <c r="AM70" s="365" t="s">
        <v>13</v>
      </c>
      <c r="AN70" s="40">
        <f>IF(AR70&gt;0,6,0)</f>
        <v>0</v>
      </c>
      <c r="AO70" s="40">
        <f>IF(AR70&gt;0,4,0)</f>
        <v>0</v>
      </c>
      <c r="AP70" s="56">
        <f>IF(AR70&gt;=60,1,0)</f>
        <v>0</v>
      </c>
      <c r="AQ70" s="56">
        <f>IF(AR70&gt;=90,4,(IF(AR70&gt;=80,3,(IF(AR70&gt;=70,2,(IF(AR70&gt;=60,1,0)))))))</f>
        <v>0</v>
      </c>
      <c r="AR70" s="76">
        <f>成績入力!AQ42</f>
        <v>0</v>
      </c>
      <c r="AS70" s="658">
        <f>(X70+AD70+AJ70+AD71+AJ71+AP70)/6</f>
        <v>0</v>
      </c>
      <c r="AT70" s="659" t="e">
        <f>(X70*Z70+AD70*AF70+AJ70*AL70+AD71*AF71+AJ71*AL71+AP70*AR70)/(X70+AD70+AJ70+AD71+AJ71+AP70)</f>
        <v>#DIV/0!</v>
      </c>
      <c r="AU70" s="660" t="e">
        <f>(V70*Y70+AB70*AE70+AH70*AK70+AN70*AQ70+AB71*AE71+AH71*AK71)/(V70+AB70+AH70+AN70+AB71+AH71)</f>
        <v>#DIV/0!</v>
      </c>
    </row>
    <row r="71" spans="1:47" x14ac:dyDescent="0.25">
      <c r="A71" s="790"/>
      <c r="B71" s="791"/>
      <c r="C71" s="432"/>
      <c r="D71" s="228"/>
      <c r="E71" s="228"/>
      <c r="F71" s="229"/>
      <c r="G71" s="229"/>
      <c r="H71" s="666"/>
      <c r="I71" s="432"/>
      <c r="J71" s="452"/>
      <c r="K71" s="452"/>
      <c r="L71" s="469"/>
      <c r="M71" s="469"/>
      <c r="N71" s="693"/>
      <c r="O71" s="463"/>
      <c r="P71" s="228"/>
      <c r="Q71" s="228"/>
      <c r="R71" s="229"/>
      <c r="S71" s="229"/>
      <c r="T71" s="666"/>
      <c r="U71" s="546"/>
      <c r="V71" s="452"/>
      <c r="W71" s="452"/>
      <c r="X71" s="469"/>
      <c r="Y71" s="469"/>
      <c r="Z71" s="773"/>
      <c r="AA71" s="357" t="s">
        <v>53</v>
      </c>
      <c r="AB71" s="40">
        <f>IF(AF71&gt;0,1,0)</f>
        <v>0</v>
      </c>
      <c r="AC71" s="40">
        <f>IF(AF71&gt;0,1,0)</f>
        <v>0</v>
      </c>
      <c r="AD71" s="391">
        <f>IF(AF71&gt;=60,1,0)</f>
        <v>0</v>
      </c>
      <c r="AE71" s="391">
        <f>IF(AF71&gt;=90,4,(IF(AF71&gt;=80,3,(IF(AF71&gt;=70,2,(IF(AF71&gt;=60,1,0)))))))</f>
        <v>0</v>
      </c>
      <c r="AF71" s="679">
        <f>成績入力!AE27</f>
        <v>0</v>
      </c>
      <c r="AG71" s="357" t="s">
        <v>54</v>
      </c>
      <c r="AH71" s="40">
        <f>IF(AL71&gt;0,1,0)</f>
        <v>0</v>
      </c>
      <c r="AI71" s="40">
        <f>IF(AL71&gt;0,1,0)</f>
        <v>0</v>
      </c>
      <c r="AJ71" s="56">
        <f>IF(AL71&gt;=60,1,0)</f>
        <v>0</v>
      </c>
      <c r="AK71" s="56">
        <f>IF(AL71&gt;=90,4,(IF(AL71&gt;=80,3,(IF(AL71&gt;=70,2,(IF(AL71&gt;=60,1,0)))))))</f>
        <v>0</v>
      </c>
      <c r="AL71" s="679">
        <f>成績入力!AK27</f>
        <v>0</v>
      </c>
      <c r="AM71" s="905"/>
      <c r="AN71" s="222"/>
      <c r="AO71" s="222"/>
      <c r="AP71" s="225"/>
      <c r="AQ71" s="225"/>
      <c r="AR71" s="896"/>
      <c r="AS71" s="658"/>
      <c r="AT71" s="659"/>
      <c r="AU71" s="660"/>
    </row>
    <row r="72" spans="1:47" x14ac:dyDescent="0.25">
      <c r="A72" s="881" t="s">
        <v>148</v>
      </c>
      <c r="B72" s="908">
        <v>0.5</v>
      </c>
      <c r="C72" s="576"/>
      <c r="D72" s="202"/>
      <c r="E72" s="202"/>
      <c r="F72" s="204"/>
      <c r="G72" s="204"/>
      <c r="H72" s="815"/>
      <c r="I72" s="578"/>
      <c r="J72" s="202"/>
      <c r="K72" s="202"/>
      <c r="L72" s="204"/>
      <c r="M72" s="204"/>
      <c r="N72" s="815"/>
      <c r="O72" s="578"/>
      <c r="P72" s="202"/>
      <c r="Q72" s="202"/>
      <c r="R72" s="204"/>
      <c r="S72" s="204"/>
      <c r="T72" s="815"/>
      <c r="U72" s="576"/>
      <c r="V72" s="202"/>
      <c r="W72" s="202"/>
      <c r="X72" s="519"/>
      <c r="Y72" s="519"/>
      <c r="Z72" s="817"/>
      <c r="AA72" s="1055" t="s">
        <v>39</v>
      </c>
      <c r="AB72" s="41">
        <f>IF(AF72&gt;0,4,0)</f>
        <v>0</v>
      </c>
      <c r="AC72" s="41">
        <f>IF(AF72&gt;0,3,0)</f>
        <v>0</v>
      </c>
      <c r="AD72" s="65">
        <f>IF(AF72&gt;=60,1,0)</f>
        <v>0</v>
      </c>
      <c r="AE72" s="65">
        <f>IF(AF72&gt;=90,4,(IF(AF72&gt;=80,3,(IF(AF72&gt;=70,2,(IF(AF72&gt;=60,1,0)))))))</f>
        <v>0</v>
      </c>
      <c r="AF72" s="848">
        <f>成績入力!AE26</f>
        <v>0</v>
      </c>
      <c r="AG72" s="577" t="s">
        <v>40</v>
      </c>
      <c r="AH72" s="41">
        <f>IF(AL72&gt;0,4,0)</f>
        <v>0</v>
      </c>
      <c r="AI72" s="41">
        <f>IF(AL72&gt;0,3,0)</f>
        <v>0</v>
      </c>
      <c r="AJ72" s="65">
        <f>IF(AL72&gt;=60,1,0)</f>
        <v>0</v>
      </c>
      <c r="AK72" s="65">
        <f>IF(AL72&gt;=90,4,(IF(AL72&gt;=80,3,(IF(AL72&gt;=70,2,(IF(AL72&gt;=60,1,0)))))))</f>
        <v>0</v>
      </c>
      <c r="AL72" s="848">
        <f>成績入力!AK26</f>
        <v>0</v>
      </c>
      <c r="AM72" s="577" t="s">
        <v>13</v>
      </c>
      <c r="AN72" s="41">
        <f>IF(AR72&gt;0,6,0)</f>
        <v>0</v>
      </c>
      <c r="AO72" s="41">
        <f>IF(AR72&gt;0,4,0)</f>
        <v>0</v>
      </c>
      <c r="AP72" s="65">
        <f>IF(AR72&gt;=60,1,0)</f>
        <v>0</v>
      </c>
      <c r="AQ72" s="65">
        <f>IF(AR72&gt;=90,4,(IF(AR72&gt;=80,3,(IF(AR72&gt;=70,2,(IF(AR72&gt;=60,1,0)))))))</f>
        <v>0</v>
      </c>
      <c r="AR72" s="890">
        <f>成績入力!AQ42</f>
        <v>0</v>
      </c>
      <c r="AS72" s="886">
        <f>(AD72+AJ72+AP72+AD73+AJ73)/5</f>
        <v>0</v>
      </c>
      <c r="AT72" s="887" t="e">
        <f>(AD72*AF72+AJ72*AL72+AP72*AR72+AD73*AF73+AJ73*AL73)/(AD72+AJ72+AP72+AD73+AJ73)</f>
        <v>#DIV/0!</v>
      </c>
      <c r="AU72" s="888" t="e">
        <f>(AB72*AE72+AH72*AK72+AN72*AQ72+AB73*AE73+AH73*AK73)/(AB72+AH72+AN72+AB73+AH73)</f>
        <v>#DIV/0!</v>
      </c>
    </row>
    <row r="73" spans="1:47" ht="13.15" thickBot="1" x14ac:dyDescent="0.3">
      <c r="A73" s="790"/>
      <c r="B73" s="791"/>
      <c r="C73" s="432"/>
      <c r="D73" s="228"/>
      <c r="E73" s="228"/>
      <c r="F73" s="364"/>
      <c r="G73" s="364"/>
      <c r="H73" s="665"/>
      <c r="I73" s="579"/>
      <c r="J73" s="228"/>
      <c r="K73" s="228"/>
      <c r="L73" s="364"/>
      <c r="M73" s="364"/>
      <c r="N73" s="666"/>
      <c r="O73" s="438"/>
      <c r="P73" s="228"/>
      <c r="Q73" s="228"/>
      <c r="R73" s="364"/>
      <c r="S73" s="364"/>
      <c r="T73" s="666"/>
      <c r="U73" s="580"/>
      <c r="V73" s="228"/>
      <c r="W73" s="228"/>
      <c r="X73" s="364"/>
      <c r="Y73" s="364"/>
      <c r="Z73" s="668"/>
      <c r="AA73" s="581" t="s">
        <v>53</v>
      </c>
      <c r="AB73" s="40">
        <f>IF(AF73&gt;0,1,0)</f>
        <v>0</v>
      </c>
      <c r="AC73" s="40">
        <f>IF(AF73&gt;0,1,0)</f>
        <v>0</v>
      </c>
      <c r="AD73" s="56">
        <f>IF(AF73&gt;=60,1,0)</f>
        <v>0</v>
      </c>
      <c r="AE73" s="56">
        <f>IF(AF73&gt;=90,4,(IF(AF73&gt;=80,3,(IF(AF73&gt;=70,2,(IF(AF73&gt;=60,1,0)))))))</f>
        <v>0</v>
      </c>
      <c r="AF73" s="679">
        <f>成績入力!AE27</f>
        <v>0</v>
      </c>
      <c r="AG73" s="357" t="s">
        <v>54</v>
      </c>
      <c r="AH73" s="40">
        <f>IF(AL73&gt;0,1,0)</f>
        <v>0</v>
      </c>
      <c r="AI73" s="40">
        <f>IF(AL73&gt;0,1,0)</f>
        <v>0</v>
      </c>
      <c r="AJ73" s="56">
        <f>IF(AL73&gt;=60,1,0)</f>
        <v>0</v>
      </c>
      <c r="AK73" s="56">
        <f>IF(AL73&gt;=90,4,(IF(AL73&gt;=80,3,(IF(AL73&gt;=70,2,(IF(AL73&gt;=60,1,0)))))))</f>
        <v>0</v>
      </c>
      <c r="AL73" s="679">
        <f>成績入力!AK27</f>
        <v>0</v>
      </c>
      <c r="AM73" s="277"/>
      <c r="AN73" s="228"/>
      <c r="AO73" s="228"/>
      <c r="AP73" s="364"/>
      <c r="AQ73" s="364"/>
      <c r="AR73" s="681"/>
      <c r="AS73" s="658"/>
      <c r="AT73" s="659"/>
      <c r="AU73" s="660"/>
    </row>
    <row r="74" spans="1:47" ht="13.15" thickTop="1" x14ac:dyDescent="0.25">
      <c r="A74" s="920" t="s">
        <v>140</v>
      </c>
      <c r="B74" s="921">
        <v>0.2</v>
      </c>
      <c r="C74" s="561"/>
      <c r="D74" s="492"/>
      <c r="E74" s="492"/>
      <c r="F74" s="493"/>
      <c r="G74" s="493"/>
      <c r="H74" s="922"/>
      <c r="I74" s="510" t="s">
        <v>38</v>
      </c>
      <c r="J74" s="466">
        <f>IF(N74&gt;0,2,0)</f>
        <v>0</v>
      </c>
      <c r="K74" s="466">
        <f>IF(N74&gt;0,2,0)</f>
        <v>0</v>
      </c>
      <c r="L74" s="467">
        <f>IF(N74&gt;=60,1,0)</f>
        <v>0</v>
      </c>
      <c r="M74" s="467">
        <f>IF(N74&gt;=90,4,(IF(N74&gt;=80,3,(IF(N74&gt;=70,2,(IF(N74&gt;=60,1,0)))))))</f>
        <v>0</v>
      </c>
      <c r="N74" s="774">
        <f>成績入力!M25</f>
        <v>0</v>
      </c>
      <c r="O74" s="522" t="s">
        <v>73</v>
      </c>
      <c r="P74" s="466">
        <f>IF(T74&gt;0,2,0)</f>
        <v>0</v>
      </c>
      <c r="Q74" s="466">
        <f>IF(T74&gt;0,2,0)</f>
        <v>0</v>
      </c>
      <c r="R74" s="467">
        <f>IF(T74&gt;=60,1,0)</f>
        <v>0</v>
      </c>
      <c r="S74" s="467">
        <f>IF(T74&gt;=90,4,(IF(T74&gt;=80,3,(IF(T74&gt;=70,2,(IF(T74&gt;=60,1,0)))))))</f>
        <v>0</v>
      </c>
      <c r="T74" s="774">
        <f>成績入力!S34</f>
        <v>0</v>
      </c>
      <c r="U74" s="521"/>
      <c r="V74" s="492"/>
      <c r="W74" s="492"/>
      <c r="X74" s="512"/>
      <c r="Y74" s="493"/>
      <c r="Z74" s="798"/>
      <c r="AA74" s="1056" t="s">
        <v>25</v>
      </c>
      <c r="AB74" s="466">
        <f>IF(AF74&gt;0,2,0)</f>
        <v>0</v>
      </c>
      <c r="AC74" s="466">
        <f>IF(AF74&gt;0,2,0)</f>
        <v>0</v>
      </c>
      <c r="AD74" s="489">
        <f>IF(AF74&gt;=60,1,0)</f>
        <v>0</v>
      </c>
      <c r="AE74" s="489">
        <f>IF(AF74&gt;=90,4,(IF(AF74&gt;=80,3,(IF(AF74&gt;=70,2,(IF(AF74&gt;=60,1,0)))))))</f>
        <v>0</v>
      </c>
      <c r="AF74" s="774">
        <f>成績入力!AE41</f>
        <v>0</v>
      </c>
      <c r="AG74" s="491"/>
      <c r="AH74" s="492"/>
      <c r="AI74" s="492"/>
      <c r="AJ74" s="493"/>
      <c r="AK74" s="493"/>
      <c r="AL74" s="798"/>
      <c r="AM74" s="582"/>
      <c r="AN74" s="492"/>
      <c r="AO74" s="492"/>
      <c r="AP74" s="493"/>
      <c r="AQ74" s="493"/>
      <c r="AR74" s="796"/>
      <c r="AS74" s="923">
        <f>(L74+R74+AD74)/3</f>
        <v>0</v>
      </c>
      <c r="AT74" s="924" t="e">
        <f>(L74*N74+R74*T74+AD74*AF74)/(L74+R74+AD74)</f>
        <v>#DIV/0!</v>
      </c>
      <c r="AU74" s="925" t="e">
        <f>(J74*M74+P74*S74+AB74*AE74)/(J74+P74+AB74)</f>
        <v>#DIV/0!</v>
      </c>
    </row>
    <row r="75" spans="1:47" x14ac:dyDescent="0.25">
      <c r="A75" s="812" t="s">
        <v>143</v>
      </c>
      <c r="B75" s="813">
        <v>0</v>
      </c>
      <c r="C75" s="1040" t="s">
        <v>26</v>
      </c>
      <c r="D75" s="1041"/>
      <c r="E75" s="1041"/>
      <c r="F75" s="1041"/>
      <c r="G75" s="1041"/>
      <c r="H75" s="1041"/>
      <c r="I75" s="1042"/>
      <c r="J75" s="41">
        <f>成績入力!AU13</f>
        <v>0</v>
      </c>
      <c r="K75" s="41"/>
      <c r="L75" s="73">
        <f>成績入力!AR13</f>
        <v>0</v>
      </c>
      <c r="M75" s="57">
        <f>成績入力!AV13</f>
        <v>0</v>
      </c>
      <c r="N75" s="722">
        <f>成績入力!AS13</f>
        <v>0</v>
      </c>
      <c r="O75" s="814"/>
      <c r="P75" s="202"/>
      <c r="Q75" s="202"/>
      <c r="R75" s="204"/>
      <c r="S75" s="204"/>
      <c r="T75" s="815"/>
      <c r="U75" s="816"/>
      <c r="V75" s="202"/>
      <c r="W75" s="202"/>
      <c r="X75" s="204"/>
      <c r="Y75" s="204"/>
      <c r="Z75" s="817"/>
      <c r="AA75" s="517"/>
      <c r="AB75" s="202"/>
      <c r="AC75" s="202"/>
      <c r="AD75" s="204"/>
      <c r="AE75" s="204"/>
      <c r="AF75" s="815"/>
      <c r="AG75" s="518"/>
      <c r="AH75" s="202"/>
      <c r="AI75" s="202"/>
      <c r="AJ75" s="519"/>
      <c r="AK75" s="519"/>
      <c r="AL75" s="815"/>
      <c r="AM75" s="563"/>
      <c r="AN75" s="202"/>
      <c r="AO75" s="202"/>
      <c r="AP75" s="519"/>
      <c r="AQ75" s="519"/>
      <c r="AR75" s="818"/>
      <c r="AS75" s="819"/>
      <c r="AT75" s="663" t="e">
        <f>(N75+N76)/(L75+L76)</f>
        <v>#DIV/0!</v>
      </c>
      <c r="AU75" s="664" t="e">
        <f>(M75+M76)/(J75+J76)</f>
        <v>#DIV/0!</v>
      </c>
    </row>
    <row r="76" spans="1:47" x14ac:dyDescent="0.25">
      <c r="A76" s="820" t="s">
        <v>149</v>
      </c>
      <c r="B76" s="821"/>
      <c r="C76" s="1046" t="s">
        <v>91</v>
      </c>
      <c r="D76" s="1047"/>
      <c r="E76" s="1047"/>
      <c r="F76" s="1047"/>
      <c r="G76" s="1047"/>
      <c r="H76" s="1047"/>
      <c r="I76" s="1048"/>
      <c r="J76" s="526">
        <f>成績入力!AU19</f>
        <v>0</v>
      </c>
      <c r="K76" s="526"/>
      <c r="L76" s="527">
        <f>成績入力!AR19</f>
        <v>0</v>
      </c>
      <c r="M76" s="51">
        <f>成績入力!AV19</f>
        <v>0</v>
      </c>
      <c r="N76" s="769">
        <f>成績入力!AS19</f>
        <v>0</v>
      </c>
      <c r="O76" s="905"/>
      <c r="P76" s="222"/>
      <c r="Q76" s="222"/>
      <c r="R76" s="223"/>
      <c r="S76" s="223"/>
      <c r="T76" s="894"/>
      <c r="U76" s="895"/>
      <c r="V76" s="222"/>
      <c r="W76" s="222"/>
      <c r="X76" s="223"/>
      <c r="Y76" s="223"/>
      <c r="Z76" s="926"/>
      <c r="AA76" s="583"/>
      <c r="AB76" s="222"/>
      <c r="AC76" s="222"/>
      <c r="AD76" s="225"/>
      <c r="AE76" s="225"/>
      <c r="AF76" s="894"/>
      <c r="AG76" s="583"/>
      <c r="AH76" s="222"/>
      <c r="AI76" s="222"/>
      <c r="AJ76" s="225"/>
      <c r="AK76" s="225"/>
      <c r="AL76" s="894"/>
      <c r="AM76" s="584"/>
      <c r="AN76" s="222"/>
      <c r="AO76" s="222"/>
      <c r="AP76" s="223"/>
      <c r="AQ76" s="223"/>
      <c r="AR76" s="896"/>
      <c r="AS76" s="809"/>
      <c r="AT76" s="810"/>
      <c r="AU76" s="811"/>
    </row>
    <row r="77" spans="1:47" ht="13.15" thickBot="1" x14ac:dyDescent="0.3">
      <c r="A77" s="843"/>
      <c r="B77" s="844"/>
      <c r="C77" s="823"/>
      <c r="D77" s="823"/>
      <c r="E77" s="823"/>
      <c r="F77" s="870"/>
      <c r="G77" s="870"/>
      <c r="H77" s="823"/>
      <c r="I77" s="823"/>
      <c r="J77" s="823"/>
      <c r="K77" s="823"/>
      <c r="L77" s="870"/>
      <c r="M77" s="870"/>
      <c r="N77" s="823"/>
      <c r="O77" s="823"/>
      <c r="P77" s="823"/>
      <c r="Q77" s="823"/>
      <c r="R77" s="871"/>
      <c r="S77" s="871"/>
      <c r="T77" s="823"/>
      <c r="U77" s="823"/>
      <c r="V77" s="823"/>
      <c r="W77" s="823"/>
      <c r="X77" s="870"/>
      <c r="Y77" s="870"/>
      <c r="Z77" s="823"/>
      <c r="AA77" s="823"/>
      <c r="AB77" s="823"/>
      <c r="AC77" s="823"/>
      <c r="AD77" s="870"/>
      <c r="AE77" s="870"/>
      <c r="AF77" s="823"/>
      <c r="AG77" s="823"/>
      <c r="AH77" s="823"/>
      <c r="AI77" s="823"/>
      <c r="AJ77" s="870"/>
      <c r="AK77" s="870"/>
      <c r="AL77" s="872"/>
      <c r="AM77" s="823"/>
      <c r="AN77" s="823"/>
      <c r="AO77" s="823"/>
      <c r="AP77" s="870"/>
      <c r="AQ77" s="870"/>
      <c r="AR77" s="823"/>
      <c r="AS77" s="927">
        <f>AS70*0.3+AS72*0.5+AS74*0.2</f>
        <v>0</v>
      </c>
      <c r="AT77" s="906" t="e">
        <f>AT70*0.3+AT72*0.5+AT74*0.2</f>
        <v>#DIV/0!</v>
      </c>
      <c r="AU77" s="907" t="e">
        <f>AU70*0.3+AU72*0.5+AU74*0.2</f>
        <v>#DIV/0!</v>
      </c>
    </row>
    <row r="78" spans="1:47" ht="13.15" thickBot="1" x14ac:dyDescent="0.3">
      <c r="A78" s="103"/>
      <c r="B78" s="103"/>
      <c r="C78" s="103"/>
      <c r="D78" s="103"/>
      <c r="E78" s="103"/>
      <c r="F78" s="620"/>
      <c r="G78" s="620"/>
      <c r="H78" s="103"/>
      <c r="I78" s="103"/>
      <c r="J78" s="103"/>
      <c r="K78" s="103"/>
      <c r="L78" s="620"/>
      <c r="M78" s="620"/>
      <c r="N78" s="103"/>
      <c r="O78" s="103"/>
      <c r="P78" s="103"/>
      <c r="Q78" s="103"/>
      <c r="R78" s="621"/>
      <c r="S78" s="621"/>
      <c r="T78" s="103"/>
      <c r="U78" s="103"/>
      <c r="V78" s="103"/>
      <c r="W78" s="103"/>
      <c r="X78" s="620"/>
      <c r="Y78" s="620"/>
      <c r="Z78" s="103"/>
      <c r="AA78" s="103"/>
      <c r="AB78" s="103"/>
      <c r="AC78" s="103"/>
      <c r="AD78" s="620"/>
      <c r="AE78" s="620"/>
      <c r="AF78" s="103"/>
      <c r="AG78" s="103"/>
      <c r="AH78" s="103"/>
      <c r="AI78" s="103"/>
      <c r="AJ78" s="620"/>
      <c r="AK78" s="620"/>
      <c r="AL78" s="622"/>
      <c r="AM78" s="103"/>
      <c r="AN78" s="103"/>
      <c r="AO78" s="103"/>
      <c r="AP78" s="620"/>
      <c r="AQ78" s="620"/>
      <c r="AR78" s="103"/>
      <c r="AS78" s="623"/>
      <c r="AT78" s="623"/>
      <c r="AU78" s="624"/>
    </row>
    <row r="79" spans="1:47" x14ac:dyDescent="0.25">
      <c r="A79" s="785" t="s">
        <v>150</v>
      </c>
      <c r="B79" s="786"/>
      <c r="C79" s="787"/>
      <c r="D79" s="788"/>
      <c r="E79" s="788"/>
      <c r="F79" s="789"/>
      <c r="G79" s="789"/>
      <c r="H79" s="788"/>
      <c r="I79" s="92"/>
      <c r="J79" s="19"/>
      <c r="K79" s="19"/>
      <c r="L79" s="636"/>
      <c r="M79" s="636"/>
      <c r="N79" s="637"/>
      <c r="O79" s="92"/>
      <c r="P79" s="19"/>
      <c r="Q79" s="19"/>
      <c r="R79" s="636"/>
      <c r="S79" s="636"/>
      <c r="T79" s="637"/>
      <c r="U79" s="92"/>
      <c r="V79" s="19"/>
      <c r="W79" s="19"/>
      <c r="X79" s="636"/>
      <c r="Y79" s="636"/>
      <c r="Z79" s="637"/>
      <c r="AA79" s="48"/>
      <c r="AB79" s="19"/>
      <c r="AC79" s="19"/>
      <c r="AD79" s="636"/>
      <c r="AE79" s="636"/>
      <c r="AF79" s="637"/>
      <c r="AG79" s="48"/>
      <c r="AH79" s="19"/>
      <c r="AI79" s="19"/>
      <c r="AJ79" s="636"/>
      <c r="AK79" s="636"/>
      <c r="AL79" s="638"/>
      <c r="AM79" s="92"/>
      <c r="AN79" s="19"/>
      <c r="AO79" s="19"/>
      <c r="AP79" s="636"/>
      <c r="AQ79" s="636"/>
      <c r="AR79" s="49"/>
      <c r="AS79" s="640"/>
      <c r="AT79" s="641"/>
      <c r="AU79" s="642"/>
    </row>
    <row r="80" spans="1:47" x14ac:dyDescent="0.25">
      <c r="A80" s="790" t="s">
        <v>135</v>
      </c>
      <c r="B80" s="877">
        <v>0.3</v>
      </c>
      <c r="C80" s="599" t="s">
        <v>34</v>
      </c>
      <c r="D80" s="117">
        <f>IF(H80&gt;0,2,0)</f>
        <v>0</v>
      </c>
      <c r="E80" s="117">
        <f>IF(H80&gt;0,2,0)</f>
        <v>0</v>
      </c>
      <c r="F80" s="64">
        <f>IF(H80&gt;=60,1,0)</f>
        <v>0</v>
      </c>
      <c r="G80" s="64">
        <f>IF(H80&gt;=90,4,(IF(H80&gt;=80,3,(IF(H80&gt;=70,2,(IF(H80&gt;=60,1,0)))))))</f>
        <v>0</v>
      </c>
      <c r="H80" s="690">
        <f>成績入力!G25</f>
        <v>0</v>
      </c>
      <c r="I80" s="412"/>
      <c r="J80" s="265"/>
      <c r="K80" s="265"/>
      <c r="L80" s="413"/>
      <c r="M80" s="413"/>
      <c r="N80" s="696"/>
      <c r="O80" s="193" t="s">
        <v>36</v>
      </c>
      <c r="P80" s="117">
        <f>IF(T80&gt;0,2,0)</f>
        <v>0</v>
      </c>
      <c r="Q80" s="117">
        <f>IF(T80&gt;0,2,0)</f>
        <v>0</v>
      </c>
      <c r="R80" s="64">
        <f>IF(T80&gt;=60,1,0)</f>
        <v>0</v>
      </c>
      <c r="S80" s="64">
        <f>IF(T80&gt;=90,4,(IF(T80&gt;=80,3,(IF(T80&gt;=70,2,(IF(T80&gt;=60,1,0)))))))</f>
        <v>0</v>
      </c>
      <c r="T80" s="690">
        <f>成績入力!S25</f>
        <v>0</v>
      </c>
      <c r="U80" s="1054" t="s">
        <v>37</v>
      </c>
      <c r="V80" s="198">
        <f>IF(Z80&gt;0,2,0)</f>
        <v>0</v>
      </c>
      <c r="W80" s="198">
        <f>IF(Z80&gt;0,2,0)</f>
        <v>0</v>
      </c>
      <c r="X80" s="199">
        <f>IF(Z80&gt;=60,1,0)</f>
        <v>0</v>
      </c>
      <c r="Y80" s="199">
        <f>IF(Z80&gt;=90,4,(IF(Z80&gt;=80,3,(IF(Z80&gt;=70,2,(IF(Z80&gt;=60,1,0)))))))</f>
        <v>0</v>
      </c>
      <c r="Z80" s="698">
        <f>成績入力!Y26</f>
        <v>0</v>
      </c>
      <c r="AA80" s="227"/>
      <c r="AB80" s="228"/>
      <c r="AC80" s="228"/>
      <c r="AD80" s="364"/>
      <c r="AE80" s="364"/>
      <c r="AF80" s="666"/>
      <c r="AG80" s="227"/>
      <c r="AH80" s="228"/>
      <c r="AI80" s="228"/>
      <c r="AJ80" s="229"/>
      <c r="AK80" s="229"/>
      <c r="AL80" s="666"/>
      <c r="AM80" s="443"/>
      <c r="AN80" s="388"/>
      <c r="AO80" s="388"/>
      <c r="AP80" s="181"/>
      <c r="AQ80" s="181"/>
      <c r="AR80" s="654"/>
      <c r="AS80" s="658">
        <f>(F80+R80+X80+R81)/4</f>
        <v>0</v>
      </c>
      <c r="AT80" s="659" t="e">
        <f>(F80*H80+R80*T80+X80*Z80+R81*T81)/(F80+R80+X80+R81)</f>
        <v>#DIV/0!</v>
      </c>
      <c r="AU80" s="660" t="e">
        <f>(D80*G80+P80*S80+V80*Y80+P81*S81)/(D80+P80+V80+P81)</f>
        <v>#DIV/0!</v>
      </c>
    </row>
    <row r="81" spans="1:47" x14ac:dyDescent="0.25">
      <c r="A81" s="790"/>
      <c r="B81" s="877"/>
      <c r="C81" s="438"/>
      <c r="D81" s="228"/>
      <c r="E81" s="228"/>
      <c r="F81" s="229"/>
      <c r="G81" s="229"/>
      <c r="H81" s="666"/>
      <c r="I81" s="432"/>
      <c r="J81" s="452"/>
      <c r="K81" s="452"/>
      <c r="L81" s="469"/>
      <c r="M81" s="469"/>
      <c r="N81" s="693"/>
      <c r="O81" s="77" t="s">
        <v>60</v>
      </c>
      <c r="P81" s="16">
        <f>IF(T81&gt;0,2,0)</f>
        <v>0</v>
      </c>
      <c r="Q81" s="16">
        <f>IF(T81&gt;0,1,0)</f>
        <v>0</v>
      </c>
      <c r="R81" s="177">
        <f>IF(T81&gt;=60,1,0)</f>
        <v>0</v>
      </c>
      <c r="S81" s="50">
        <f>IF(T81&gt;=90,4,(IF(T81&gt;=80,3,(IF(T81&gt;=70,2,(IF(T81&gt;=60,1,0)))))))</f>
        <v>0</v>
      </c>
      <c r="T81" s="645">
        <f>成績入力!S26</f>
        <v>0</v>
      </c>
      <c r="U81" s="546"/>
      <c r="V81" s="452"/>
      <c r="W81" s="452"/>
      <c r="X81" s="469"/>
      <c r="Y81" s="469"/>
      <c r="Z81" s="773"/>
      <c r="AA81" s="583"/>
      <c r="AB81" s="228"/>
      <c r="AC81" s="228"/>
      <c r="AD81" s="364"/>
      <c r="AE81" s="364"/>
      <c r="AF81" s="666"/>
      <c r="AG81" s="276"/>
      <c r="AH81" s="228"/>
      <c r="AI81" s="228"/>
      <c r="AJ81" s="229"/>
      <c r="AK81" s="229"/>
      <c r="AL81" s="666"/>
      <c r="AM81" s="694"/>
      <c r="AN81" s="452"/>
      <c r="AO81" s="452"/>
      <c r="AP81" s="469"/>
      <c r="AQ81" s="469"/>
      <c r="AR81" s="773"/>
      <c r="AS81" s="658"/>
      <c r="AT81" s="659"/>
      <c r="AU81" s="660"/>
    </row>
    <row r="82" spans="1:47" x14ac:dyDescent="0.25">
      <c r="A82" s="928" t="s">
        <v>132</v>
      </c>
      <c r="B82" s="929">
        <v>0.3</v>
      </c>
      <c r="C82" s="593" t="s">
        <v>18</v>
      </c>
      <c r="D82" s="526">
        <f>IF(H82&gt;0,2,0)</f>
        <v>0</v>
      </c>
      <c r="E82" s="526">
        <f>IF(H82&gt;0,2,0)</f>
        <v>0</v>
      </c>
      <c r="F82" s="540">
        <f>IF(H82&gt;=60,1,0)</f>
        <v>0</v>
      </c>
      <c r="G82" s="540">
        <f>IF(H82&gt;=90,4,(IF(H82&gt;=80,3,(IF(H82&gt;=70,2,(IF(H82&gt;=60,1,0)))))))</f>
        <v>0</v>
      </c>
      <c r="H82" s="915">
        <f>成績入力!G33</f>
        <v>0</v>
      </c>
      <c r="I82" s="593" t="s">
        <v>19</v>
      </c>
      <c r="J82" s="526">
        <f>IF(N82&gt;0,2,0)</f>
        <v>0</v>
      </c>
      <c r="K82" s="526">
        <f>IF(N82&gt;0,2,0)</f>
        <v>0</v>
      </c>
      <c r="L82" s="540">
        <f>IF(N82&gt;=60,1,0)</f>
        <v>0</v>
      </c>
      <c r="M82" s="540">
        <f>IF(N82&gt;=90,4,(IF(N82&gt;=80,3,(IF(N82&gt;=70,2,(IF(N82&gt;=60,1,0)))))))</f>
        <v>0</v>
      </c>
      <c r="N82" s="915">
        <f>成績入力!M33</f>
        <v>0</v>
      </c>
      <c r="O82" s="554" t="s">
        <v>20</v>
      </c>
      <c r="P82" s="526">
        <f>IF(T82&gt;0,2,0)</f>
        <v>0</v>
      </c>
      <c r="Q82" s="526">
        <f>IF(T82&gt;0,2,0)</f>
        <v>0</v>
      </c>
      <c r="R82" s="540">
        <f>IF(T82&gt;=60,1,0)</f>
        <v>0</v>
      </c>
      <c r="S82" s="540">
        <f>IF(T82&gt;=90,4,(IF(T82&gt;=80,3,(IF(T82&gt;=70,2,(IF(T82&gt;=60,1,0)))))))</f>
        <v>0</v>
      </c>
      <c r="T82" s="915">
        <f>成績入力!S33</f>
        <v>0</v>
      </c>
      <c r="U82" s="1059" t="s">
        <v>21</v>
      </c>
      <c r="V82" s="526">
        <f>IF(Z82&gt;0,2,0)</f>
        <v>0</v>
      </c>
      <c r="W82" s="526">
        <f>IF(Z82&gt;0,2,0)</f>
        <v>0</v>
      </c>
      <c r="X82" s="540">
        <f>IF(Z82&gt;=60,1,0)</f>
        <v>0</v>
      </c>
      <c r="Y82" s="540">
        <f>IF(Z82&gt;=90,4,(IF(Z82&gt;=80,3,(IF(Z82&gt;=70,2,(IF(Z82&gt;=60,1,0)))))))</f>
        <v>0</v>
      </c>
      <c r="Z82" s="915">
        <f>成績入力!Y33</f>
        <v>0</v>
      </c>
      <c r="AA82" s="594"/>
      <c r="AB82" s="529"/>
      <c r="AC82" s="529"/>
      <c r="AD82" s="530"/>
      <c r="AE82" s="530"/>
      <c r="AF82" s="916"/>
      <c r="AG82" s="595"/>
      <c r="AH82" s="529"/>
      <c r="AI82" s="529"/>
      <c r="AJ82" s="555"/>
      <c r="AK82" s="555"/>
      <c r="AL82" s="916"/>
      <c r="AM82" s="558"/>
      <c r="AN82" s="529"/>
      <c r="AO82" s="529"/>
      <c r="AP82" s="555"/>
      <c r="AQ82" s="555"/>
      <c r="AR82" s="917"/>
      <c r="AS82" s="930">
        <f>(F82+L82+R82+X82)/4</f>
        <v>0</v>
      </c>
      <c r="AT82" s="931" t="e">
        <f>(F82*H82+L82*N82+R82*T82+X82*Z82)/(F82+L82+R82+X82)</f>
        <v>#DIV/0!</v>
      </c>
      <c r="AU82" s="932" t="e">
        <f>(D82*G82+J82*M82+P82*S82+V82*Y82)/(D82+J82+P82+V82)</f>
        <v>#DIV/0!</v>
      </c>
    </row>
    <row r="83" spans="1:47" s="386" customFormat="1" ht="13.15" thickBot="1" x14ac:dyDescent="0.3">
      <c r="A83" s="832" t="s">
        <v>151</v>
      </c>
      <c r="B83" s="877">
        <v>0.2</v>
      </c>
      <c r="C83" s="589"/>
      <c r="D83" s="586"/>
      <c r="E83" s="586"/>
      <c r="F83" s="587"/>
      <c r="G83" s="587"/>
      <c r="H83" s="933"/>
      <c r="I83" s="585"/>
      <c r="J83" s="586"/>
      <c r="K83" s="586"/>
      <c r="L83" s="587"/>
      <c r="M83" s="587"/>
      <c r="N83" s="933"/>
      <c r="O83" s="588"/>
      <c r="P83" s="586"/>
      <c r="Q83" s="586"/>
      <c r="R83" s="587"/>
      <c r="S83" s="587"/>
      <c r="T83" s="933"/>
      <c r="U83" s="589"/>
      <c r="V83" s="586"/>
      <c r="W83" s="586"/>
      <c r="X83" s="587"/>
      <c r="Y83" s="587"/>
      <c r="Z83" s="933"/>
      <c r="AA83" s="590"/>
      <c r="AB83" s="586"/>
      <c r="AC83" s="586"/>
      <c r="AD83" s="587"/>
      <c r="AE83" s="587"/>
      <c r="AF83" s="933"/>
      <c r="AG83" s="591"/>
      <c r="AH83" s="586"/>
      <c r="AI83" s="586"/>
      <c r="AJ83" s="592"/>
      <c r="AK83" s="592"/>
      <c r="AL83" s="933"/>
      <c r="AM83" s="365" t="s">
        <v>13</v>
      </c>
      <c r="AN83" s="40">
        <f>IF(AR83&gt;0,6,0)</f>
        <v>0</v>
      </c>
      <c r="AO83" s="40">
        <f>IF(AR83&gt;0,4,0)</f>
        <v>0</v>
      </c>
      <c r="AP83" s="56">
        <f>IF(AR83&gt;=60,1,0)</f>
        <v>0</v>
      </c>
      <c r="AQ83" s="56">
        <f>IF(AR83&gt;=90,4,(IF(AR83&gt;=80,3,(IF(AR83&gt;=70,2,(IF(AR83&gt;=60,1,0)))))))</f>
        <v>0</v>
      </c>
      <c r="AR83" s="670">
        <f>成績入力!AQ42</f>
        <v>0</v>
      </c>
      <c r="AS83" s="930">
        <f>AP83/1</f>
        <v>0</v>
      </c>
      <c r="AT83" s="931" t="e">
        <f>AP83*AR83/AP83</f>
        <v>#DIV/0!</v>
      </c>
      <c r="AU83" s="932" t="e">
        <f>AN83*AQ83/AN83</f>
        <v>#DIV/0!</v>
      </c>
    </row>
    <row r="84" spans="1:47" ht="13.15" thickTop="1" x14ac:dyDescent="0.25">
      <c r="A84" s="793" t="s">
        <v>152</v>
      </c>
      <c r="B84" s="934" t="s">
        <v>129</v>
      </c>
      <c r="C84" s="552"/>
      <c r="D84" s="492"/>
      <c r="E84" s="492"/>
      <c r="F84" s="493"/>
      <c r="G84" s="493"/>
      <c r="H84" s="798"/>
      <c r="I84" s="561"/>
      <c r="J84" s="492"/>
      <c r="K84" s="492"/>
      <c r="L84" s="493"/>
      <c r="M84" s="493"/>
      <c r="N84" s="798"/>
      <c r="O84" s="511"/>
      <c r="P84" s="492"/>
      <c r="Q84" s="492"/>
      <c r="R84" s="493"/>
      <c r="S84" s="493"/>
      <c r="T84" s="798"/>
      <c r="U84" s="596"/>
      <c r="V84" s="492"/>
      <c r="W84" s="492"/>
      <c r="X84" s="493"/>
      <c r="Y84" s="493"/>
      <c r="Z84" s="798"/>
      <c r="AA84" s="90" t="s">
        <v>39</v>
      </c>
      <c r="AB84" s="40">
        <f>IF(AF84&gt;0,4,0)</f>
        <v>0</v>
      </c>
      <c r="AC84" s="40">
        <f>IF(AF84&gt;0,3,0)</f>
        <v>0</v>
      </c>
      <c r="AD84" s="56">
        <f>IF(AF84&gt;=60,1,0)</f>
        <v>0</v>
      </c>
      <c r="AE84" s="56">
        <f>IF(AF84&gt;=90,4,(IF(AF84&gt;=80,3,(IF(AF84&gt;=70,2,(IF(AF84&gt;=60,1,0)))))))</f>
        <v>0</v>
      </c>
      <c r="AF84" s="679">
        <f>成績入力!AE26</f>
        <v>0</v>
      </c>
      <c r="AG84" s="90" t="s">
        <v>40</v>
      </c>
      <c r="AH84" s="40">
        <f>IF(AL84&gt;0,4,0)</f>
        <v>0</v>
      </c>
      <c r="AI84" s="40">
        <f>IF(AL84&gt;0,3,0)</f>
        <v>0</v>
      </c>
      <c r="AJ84" s="56">
        <f>IF(AL84&gt;=60,1,0)</f>
        <v>0</v>
      </c>
      <c r="AK84" s="56">
        <f>IF(AL84&gt;=90,4,(IF(AL84&gt;=80,3,(IF(AL84&gt;=70,2,(IF(AL84&gt;=60,1,0)))))))</f>
        <v>0</v>
      </c>
      <c r="AL84" s="679">
        <f>成績入力!AK26</f>
        <v>0</v>
      </c>
      <c r="AM84" s="582"/>
      <c r="AN84" s="492"/>
      <c r="AO84" s="492"/>
      <c r="AP84" s="493"/>
      <c r="AQ84" s="493"/>
      <c r="AR84" s="796"/>
      <c r="AS84" s="800">
        <f>(AD84+AJ84)/2</f>
        <v>0</v>
      </c>
      <c r="AT84" s="801" t="e">
        <f>(AD84*AF84+AJ84*AL84)/(AD84+AJ84)</f>
        <v>#DIV/0!</v>
      </c>
      <c r="AU84" s="802" t="e">
        <f>(AB84*AE84+AH84*AK84)/(AB84+AH84)</f>
        <v>#DIV/0!</v>
      </c>
    </row>
    <row r="85" spans="1:47" x14ac:dyDescent="0.25">
      <c r="A85" s="913" t="s">
        <v>140</v>
      </c>
      <c r="B85" s="935">
        <v>0.1</v>
      </c>
      <c r="C85" s="541"/>
      <c r="D85" s="526"/>
      <c r="E85" s="526"/>
      <c r="F85" s="540"/>
      <c r="G85" s="540"/>
      <c r="H85" s="915"/>
      <c r="I85" s="597" t="s">
        <v>38</v>
      </c>
      <c r="J85" s="526">
        <f>IF(N85&gt;0,2,0)</f>
        <v>0</v>
      </c>
      <c r="K85" s="526">
        <f>IF(N85&gt;0,2,0)</f>
        <v>0</v>
      </c>
      <c r="L85" s="540">
        <f>IF(N85&gt;=60,1,0)</f>
        <v>0</v>
      </c>
      <c r="M85" s="540">
        <f>IF(N85&gt;=90,4,(IF(N85&gt;=80,3,(IF(N85&gt;=70,2,(IF(N85&gt;=60,1,0)))))))</f>
        <v>0</v>
      </c>
      <c r="N85" s="915">
        <f>成績入力!M25</f>
        <v>0</v>
      </c>
      <c r="O85" s="554"/>
      <c r="P85" s="529"/>
      <c r="Q85" s="529"/>
      <c r="R85" s="555"/>
      <c r="S85" s="555"/>
      <c r="T85" s="916"/>
      <c r="U85" s="556"/>
      <c r="V85" s="529"/>
      <c r="W85" s="529"/>
      <c r="X85" s="555"/>
      <c r="Y85" s="555"/>
      <c r="Z85" s="916"/>
      <c r="AA85" s="1058" t="s">
        <v>25</v>
      </c>
      <c r="AB85" s="526">
        <f>IF(AF85&gt;0,2,0)</f>
        <v>0</v>
      </c>
      <c r="AC85" s="526">
        <f>IF(AF85&gt;0,2,0)</f>
        <v>0</v>
      </c>
      <c r="AD85" s="527">
        <f>IF(AF85&gt;=60,1,0)</f>
        <v>0</v>
      </c>
      <c r="AE85" s="527">
        <f>IF(AF85&gt;=90,4,(IF(AF85&gt;=80,3,(IF(AF85&gt;=70,2,(IF(AF85&gt;=60,1,0)))))))</f>
        <v>0</v>
      </c>
      <c r="AF85" s="915">
        <f>成績入力!AE41</f>
        <v>0</v>
      </c>
      <c r="AG85" s="557"/>
      <c r="AH85" s="529"/>
      <c r="AI85" s="529"/>
      <c r="AJ85" s="530"/>
      <c r="AK85" s="530"/>
      <c r="AL85" s="916"/>
      <c r="AM85" s="598" t="s">
        <v>13</v>
      </c>
      <c r="AN85" s="526">
        <f>IF(AR85&gt;0,6,0)</f>
        <v>0</v>
      </c>
      <c r="AO85" s="526">
        <f>IF(AR85&gt;0,4,0)</f>
        <v>0</v>
      </c>
      <c r="AP85" s="540">
        <f>IF(AR85&gt;=60,1,0)</f>
        <v>0</v>
      </c>
      <c r="AQ85" s="540">
        <f>IF(AR85&gt;=90,4,(IF(AR85&gt;=80,3,(IF(AR85&gt;=70,2,(IF(AR85&gt;=60,1,0)))))))</f>
        <v>0</v>
      </c>
      <c r="AR85" s="936">
        <f>成績入力!AQ42</f>
        <v>0</v>
      </c>
      <c r="AS85" s="918">
        <f>(L85+AD85+AP85)/3</f>
        <v>0</v>
      </c>
      <c r="AT85" s="841" t="e">
        <f>(L85*N85+AD85*AF85+AP85*AR85)/(L85+AD85+AP85)</f>
        <v>#DIV/0!</v>
      </c>
      <c r="AU85" s="842" t="e">
        <f>(J85*M85+AB85*AE85+AN85*AQ85)/(J85+AB85+AN85)</f>
        <v>#DIV/0!</v>
      </c>
    </row>
    <row r="86" spans="1:47" ht="13.15" thickBot="1" x14ac:dyDescent="0.3">
      <c r="A86" s="843"/>
      <c r="B86" s="844"/>
      <c r="C86" s="823"/>
      <c r="D86" s="823"/>
      <c r="E86" s="823"/>
      <c r="F86" s="870"/>
      <c r="G86" s="870"/>
      <c r="H86" s="823"/>
      <c r="I86" s="823"/>
      <c r="J86" s="823"/>
      <c r="K86" s="823"/>
      <c r="L86" s="870"/>
      <c r="M86" s="870"/>
      <c r="N86" s="823"/>
      <c r="O86" s="823"/>
      <c r="P86" s="823"/>
      <c r="Q86" s="823"/>
      <c r="R86" s="871"/>
      <c r="S86" s="871"/>
      <c r="T86" s="823"/>
      <c r="U86" s="823"/>
      <c r="V86" s="823"/>
      <c r="W86" s="823"/>
      <c r="X86" s="870"/>
      <c r="Y86" s="870"/>
      <c r="Z86" s="823"/>
      <c r="AA86" s="823"/>
      <c r="AB86" s="823"/>
      <c r="AC86" s="823"/>
      <c r="AD86" s="870"/>
      <c r="AE86" s="870"/>
      <c r="AF86" s="823"/>
      <c r="AG86" s="823"/>
      <c r="AH86" s="823"/>
      <c r="AI86" s="823"/>
      <c r="AJ86" s="870"/>
      <c r="AK86" s="870"/>
      <c r="AL86" s="872"/>
      <c r="AM86" s="823"/>
      <c r="AN86" s="823"/>
      <c r="AO86" s="823"/>
      <c r="AP86" s="870"/>
      <c r="AQ86" s="870"/>
      <c r="AR86" s="823"/>
      <c r="AS86" s="937">
        <f>AS80*0.3+AS82*0.3+AS83*0.2+AS84*0.1+AS85*0.1</f>
        <v>0</v>
      </c>
      <c r="AT86" s="906" t="e">
        <f>AT80*0.3+AT82*0.3+AT83*0.2+AT84*0.1+AT85*0.1</f>
        <v>#DIV/0!</v>
      </c>
      <c r="AU86" s="907" t="e">
        <f>AU80*0.3+AU82*0.3+AU83*0.2+AU84*0.1+AU85*0.1</f>
        <v>#DIV/0!</v>
      </c>
    </row>
    <row r="87" spans="1:47" ht="13.15" thickBot="1" x14ac:dyDescent="0.3">
      <c r="A87" s="103"/>
      <c r="B87" s="103"/>
      <c r="C87" s="103"/>
      <c r="D87" s="103"/>
      <c r="E87" s="103"/>
      <c r="F87" s="620"/>
      <c r="G87" s="620"/>
      <c r="H87" s="103"/>
      <c r="I87" s="103"/>
      <c r="J87" s="103"/>
      <c r="K87" s="103"/>
      <c r="L87" s="620"/>
      <c r="M87" s="620"/>
      <c r="N87" s="103"/>
      <c r="O87" s="103"/>
      <c r="P87" s="103"/>
      <c r="Q87" s="103"/>
      <c r="R87" s="621"/>
      <c r="S87" s="621"/>
      <c r="T87" s="103"/>
      <c r="U87" s="103"/>
      <c r="V87" s="103"/>
      <c r="W87" s="103"/>
      <c r="X87" s="620"/>
      <c r="Y87" s="620"/>
      <c r="Z87" s="103"/>
      <c r="AA87" s="103"/>
      <c r="AB87" s="103"/>
      <c r="AC87" s="103"/>
      <c r="AD87" s="620"/>
      <c r="AE87" s="620"/>
      <c r="AF87" s="103"/>
      <c r="AG87" s="103"/>
      <c r="AH87" s="103"/>
      <c r="AI87" s="103"/>
      <c r="AJ87" s="620"/>
      <c r="AK87" s="620"/>
      <c r="AL87" s="622"/>
      <c r="AM87" s="103"/>
      <c r="AN87" s="103"/>
      <c r="AO87" s="103"/>
      <c r="AP87" s="620"/>
      <c r="AQ87" s="620"/>
      <c r="AR87" s="103"/>
      <c r="AS87" s="623"/>
      <c r="AT87" s="623"/>
      <c r="AU87" s="624"/>
    </row>
    <row r="88" spans="1:47" x14ac:dyDescent="0.25">
      <c r="A88" s="785" t="s">
        <v>153</v>
      </c>
      <c r="B88" s="786"/>
      <c r="C88" s="787"/>
      <c r="D88" s="788"/>
      <c r="E88" s="788"/>
      <c r="F88" s="789"/>
      <c r="G88" s="789"/>
      <c r="H88" s="788"/>
      <c r="I88" s="92"/>
      <c r="J88" s="19"/>
      <c r="K88" s="19"/>
      <c r="L88" s="636"/>
      <c r="M88" s="636"/>
      <c r="N88" s="637"/>
      <c r="O88" s="92"/>
      <c r="P88" s="19"/>
      <c r="Q88" s="19"/>
      <c r="R88" s="636"/>
      <c r="S88" s="636"/>
      <c r="T88" s="637"/>
      <c r="U88" s="92"/>
      <c r="V88" s="19"/>
      <c r="W88" s="19"/>
      <c r="X88" s="636"/>
      <c r="Y88" s="636"/>
      <c r="Z88" s="637"/>
      <c r="AA88" s="48"/>
      <c r="AB88" s="19"/>
      <c r="AC88" s="19"/>
      <c r="AD88" s="636"/>
      <c r="AE88" s="636"/>
      <c r="AF88" s="637"/>
      <c r="AG88" s="48"/>
      <c r="AH88" s="19"/>
      <c r="AI88" s="19"/>
      <c r="AJ88" s="636"/>
      <c r="AK88" s="636"/>
      <c r="AL88" s="638"/>
      <c r="AM88" s="92"/>
      <c r="AN88" s="19"/>
      <c r="AO88" s="19"/>
      <c r="AP88" s="636"/>
      <c r="AQ88" s="636"/>
      <c r="AR88" s="49"/>
      <c r="AS88" s="640"/>
      <c r="AT88" s="641"/>
      <c r="AU88" s="642"/>
    </row>
    <row r="89" spans="1:47" x14ac:dyDescent="0.25">
      <c r="A89" s="790" t="s">
        <v>117</v>
      </c>
      <c r="B89" s="919">
        <v>0.3</v>
      </c>
      <c r="C89" s="387"/>
      <c r="D89" s="388"/>
      <c r="E89" s="388"/>
      <c r="F89" s="181"/>
      <c r="G89" s="181"/>
      <c r="H89" s="647"/>
      <c r="I89" s="387"/>
      <c r="J89" s="265"/>
      <c r="K89" s="265"/>
      <c r="L89" s="413"/>
      <c r="M89" s="413"/>
      <c r="N89" s="696"/>
      <c r="O89" s="463"/>
      <c r="P89" s="228"/>
      <c r="Q89" s="228"/>
      <c r="R89" s="229"/>
      <c r="S89" s="229"/>
      <c r="T89" s="666"/>
      <c r="U89" s="601"/>
      <c r="V89" s="602"/>
      <c r="W89" s="602"/>
      <c r="X89" s="603"/>
      <c r="Y89" s="603"/>
      <c r="Z89" s="938"/>
      <c r="AA89" s="90" t="s">
        <v>39</v>
      </c>
      <c r="AB89" s="40">
        <f>IF(AF89&gt;0,4,0)</f>
        <v>0</v>
      </c>
      <c r="AC89" s="40">
        <f>IF(AF89&gt;0,3,0)</f>
        <v>0</v>
      </c>
      <c r="AD89" s="391">
        <f t="shared" ref="AD89:AD94" si="16">IF(AF89&gt;=60,1,0)</f>
        <v>0</v>
      </c>
      <c r="AE89" s="391">
        <f t="shared" ref="AE89:AE94" si="17">IF(AF89&gt;=90,4,(IF(AF89&gt;=80,3,(IF(AF89&gt;=70,2,(IF(AF89&gt;=60,1,0)))))))</f>
        <v>0</v>
      </c>
      <c r="AF89" s="679">
        <f>成績入力!AE26</f>
        <v>0</v>
      </c>
      <c r="AG89" s="90" t="s">
        <v>40</v>
      </c>
      <c r="AH89" s="40">
        <f>IF(AL89&gt;0,4,0)</f>
        <v>0</v>
      </c>
      <c r="AI89" s="40">
        <f>IF(AL89&gt;0,3,0)</f>
        <v>0</v>
      </c>
      <c r="AJ89" s="56">
        <f>IF(AL89&gt;=60,1,0)</f>
        <v>0</v>
      </c>
      <c r="AK89" s="56">
        <f>IF(AL89&gt;=90,4,(IF(AL89&gt;=80,3,(IF(AL89&gt;=70,2,(IF(AL89&gt;=60,1,0)))))))</f>
        <v>0</v>
      </c>
      <c r="AL89" s="679">
        <f>成績入力!AK26</f>
        <v>0</v>
      </c>
      <c r="AM89" s="290"/>
      <c r="AN89" s="228"/>
      <c r="AO89" s="228"/>
      <c r="AP89" s="229"/>
      <c r="AQ89" s="229"/>
      <c r="AR89" s="278"/>
      <c r="AS89" s="658">
        <f>(AD89+AJ89+AD90+AJ90)/4</f>
        <v>0</v>
      </c>
      <c r="AT89" s="659" t="e">
        <f>(AD89*AF89+AJ89*AL89+AD90*AF90+AJ90*AL90)/(AD89+AJ89+AD90+AJ90)</f>
        <v>#DIV/0!</v>
      </c>
      <c r="AU89" s="660" t="e">
        <f>(AB89*AE89+AH89*AK89+AB90*AE90+AH90*AK90)/(AB89+AH89+AB90+AH90)</f>
        <v>#DIV/0!</v>
      </c>
    </row>
    <row r="90" spans="1:47" x14ac:dyDescent="0.25">
      <c r="A90" s="790"/>
      <c r="B90" s="791"/>
      <c r="C90" s="432"/>
      <c r="D90" s="228"/>
      <c r="E90" s="228"/>
      <c r="F90" s="229"/>
      <c r="G90" s="229"/>
      <c r="H90" s="666"/>
      <c r="I90" s="432"/>
      <c r="J90" s="452"/>
      <c r="K90" s="452"/>
      <c r="L90" s="469"/>
      <c r="M90" s="469"/>
      <c r="N90" s="693"/>
      <c r="O90" s="463"/>
      <c r="P90" s="228"/>
      <c r="Q90" s="228"/>
      <c r="R90" s="229"/>
      <c r="S90" s="229"/>
      <c r="T90" s="666"/>
      <c r="U90" s="546"/>
      <c r="V90" s="452"/>
      <c r="W90" s="452"/>
      <c r="X90" s="469"/>
      <c r="Y90" s="469"/>
      <c r="Z90" s="773"/>
      <c r="AA90" s="357" t="s">
        <v>53</v>
      </c>
      <c r="AB90" s="40">
        <f>IF(AF90&gt;0,1,0)</f>
        <v>0</v>
      </c>
      <c r="AC90" s="40">
        <f>IF(AF90&gt;0,1,0)</f>
        <v>0</v>
      </c>
      <c r="AD90" s="391">
        <f t="shared" si="16"/>
        <v>0</v>
      </c>
      <c r="AE90" s="391">
        <f t="shared" si="17"/>
        <v>0</v>
      </c>
      <c r="AF90" s="679">
        <f>成績入力!AE27</f>
        <v>0</v>
      </c>
      <c r="AG90" s="357" t="s">
        <v>54</v>
      </c>
      <c r="AH90" s="40">
        <f>IF(AL90&gt;0,1,0)</f>
        <v>0</v>
      </c>
      <c r="AI90" s="40">
        <f>IF(AL90&gt;0,1,0)</f>
        <v>0</v>
      </c>
      <c r="AJ90" s="56">
        <f>IF(AL90&gt;=60,1,0)</f>
        <v>0</v>
      </c>
      <c r="AK90" s="56">
        <f>IF(AL90&gt;=90,4,(IF(AL90&gt;=80,3,(IF(AL90&gt;=70,2,(IF(AL90&gt;=60,1,0)))))))</f>
        <v>0</v>
      </c>
      <c r="AL90" s="679">
        <f>成績入力!AK27</f>
        <v>0</v>
      </c>
      <c r="AM90" s="905"/>
      <c r="AN90" s="222"/>
      <c r="AO90" s="222"/>
      <c r="AP90" s="225"/>
      <c r="AQ90" s="225"/>
      <c r="AR90" s="896"/>
      <c r="AS90" s="658"/>
      <c r="AT90" s="659"/>
      <c r="AU90" s="660"/>
    </row>
    <row r="91" spans="1:47" x14ac:dyDescent="0.25">
      <c r="A91" s="881" t="s">
        <v>148</v>
      </c>
      <c r="B91" s="908">
        <v>0.4</v>
      </c>
      <c r="C91" s="576"/>
      <c r="D91" s="202"/>
      <c r="E91" s="202"/>
      <c r="F91" s="204"/>
      <c r="G91" s="204"/>
      <c r="H91" s="815"/>
      <c r="I91" s="578"/>
      <c r="J91" s="202"/>
      <c r="K91" s="202"/>
      <c r="L91" s="204"/>
      <c r="M91" s="204"/>
      <c r="N91" s="815"/>
      <c r="O91" s="578"/>
      <c r="P91" s="202"/>
      <c r="Q91" s="202"/>
      <c r="R91" s="204"/>
      <c r="S91" s="204"/>
      <c r="T91" s="815"/>
      <c r="U91" s="576"/>
      <c r="V91" s="202"/>
      <c r="W91" s="202"/>
      <c r="X91" s="519"/>
      <c r="Y91" s="519"/>
      <c r="Z91" s="817"/>
      <c r="AA91" s="577" t="s">
        <v>39</v>
      </c>
      <c r="AB91" s="41">
        <f>IF(AF91&gt;0,4,0)</f>
        <v>0</v>
      </c>
      <c r="AC91" s="41">
        <f>IF(AF91&gt;0,3,0)</f>
        <v>0</v>
      </c>
      <c r="AD91" s="65">
        <f t="shared" si="16"/>
        <v>0</v>
      </c>
      <c r="AE91" s="65">
        <f t="shared" si="17"/>
        <v>0</v>
      </c>
      <c r="AF91" s="848">
        <f>成績入力!AE26</f>
        <v>0</v>
      </c>
      <c r="AG91" s="577" t="s">
        <v>40</v>
      </c>
      <c r="AH91" s="41">
        <f>IF(AL91&gt;0,4,0)</f>
        <v>0</v>
      </c>
      <c r="AI91" s="41">
        <f>IF(AL91&gt;0,3,0)</f>
        <v>0</v>
      </c>
      <c r="AJ91" s="65">
        <f>IF(AL91&gt;=60,1,0)</f>
        <v>0</v>
      </c>
      <c r="AK91" s="65">
        <f>IF(AL91&gt;=90,4,(IF(AL91&gt;=80,3,(IF(AL91&gt;=70,2,(IF(AL91&gt;=60,1,0)))))))</f>
        <v>0</v>
      </c>
      <c r="AL91" s="848">
        <f>成績入力!AK26</f>
        <v>0</v>
      </c>
      <c r="AM91" s="577" t="s">
        <v>13</v>
      </c>
      <c r="AN91" s="41">
        <f>IF(AR91&gt;0,6,0)</f>
        <v>0</v>
      </c>
      <c r="AO91" s="41">
        <f>IF(AR91&gt;0,4,0)</f>
        <v>0</v>
      </c>
      <c r="AP91" s="65">
        <f>IF(AR91&gt;=60,1,0)</f>
        <v>0</v>
      </c>
      <c r="AQ91" s="65">
        <f>IF(AR91&gt;=90,4,(IF(AR91&gt;=80,3,(IF(AR91&gt;=70,2,(IF(AR91&gt;=60,1,0)))))))</f>
        <v>0</v>
      </c>
      <c r="AR91" s="890">
        <f>成績入力!AQ42</f>
        <v>0</v>
      </c>
      <c r="AS91" s="886">
        <f>(AD91+AJ91+AP91+AD92+AJ92)/5</f>
        <v>0</v>
      </c>
      <c r="AT91" s="887" t="e">
        <f>(AD91*AF91+AJ91*AL91+AP91*AR91+AD92*AF92+AJ92*AL92)/(AD91+AJ91+AP91+AD92+AJ92)</f>
        <v>#DIV/0!</v>
      </c>
      <c r="AU91" s="888" t="e">
        <f>(AB91*AE91+AH91*AK91+AN91*AQ91+AB92*AE92+AH92*AK92)/(AB91+AH91+AN91+AB92+AH92)</f>
        <v>#DIV/0!</v>
      </c>
    </row>
    <row r="92" spans="1:47" ht="13.15" thickBot="1" x14ac:dyDescent="0.3">
      <c r="A92" s="790"/>
      <c r="B92" s="791"/>
      <c r="C92" s="432"/>
      <c r="D92" s="228"/>
      <c r="E92" s="228"/>
      <c r="F92" s="364"/>
      <c r="G92" s="364"/>
      <c r="H92" s="665"/>
      <c r="I92" s="579"/>
      <c r="J92" s="228"/>
      <c r="K92" s="228"/>
      <c r="L92" s="364"/>
      <c r="M92" s="364"/>
      <c r="N92" s="666"/>
      <c r="O92" s="438"/>
      <c r="P92" s="228"/>
      <c r="Q92" s="228"/>
      <c r="R92" s="364"/>
      <c r="S92" s="364"/>
      <c r="T92" s="666"/>
      <c r="U92" s="580"/>
      <c r="V92" s="228"/>
      <c r="W92" s="228"/>
      <c r="X92" s="364"/>
      <c r="Y92" s="364"/>
      <c r="Z92" s="278"/>
      <c r="AA92" s="445" t="s">
        <v>53</v>
      </c>
      <c r="AB92" s="40">
        <f>IF(AF92&gt;0,1,0)</f>
        <v>0</v>
      </c>
      <c r="AC92" s="40">
        <f>IF(AF92&gt;0,1,0)</f>
        <v>0</v>
      </c>
      <c r="AD92" s="56">
        <f t="shared" si="16"/>
        <v>0</v>
      </c>
      <c r="AE92" s="56">
        <f t="shared" si="17"/>
        <v>0</v>
      </c>
      <c r="AF92" s="679">
        <f>成績入力!AE27</f>
        <v>0</v>
      </c>
      <c r="AG92" s="357" t="s">
        <v>54</v>
      </c>
      <c r="AH92" s="40">
        <f>IF(AL92&gt;0,1,0)</f>
        <v>0</v>
      </c>
      <c r="AI92" s="40">
        <f>IF(AL92&gt;0,1,0)</f>
        <v>0</v>
      </c>
      <c r="AJ92" s="56">
        <f>IF(AL92&gt;=60,1,0)</f>
        <v>0</v>
      </c>
      <c r="AK92" s="56">
        <f>IF(AL92&gt;=90,4,(IF(AL92&gt;=80,3,(IF(AL92&gt;=70,2,(IF(AL92&gt;=60,1,0)))))))</f>
        <v>0</v>
      </c>
      <c r="AL92" s="679">
        <f>成績入力!AK27</f>
        <v>0</v>
      </c>
      <c r="AM92" s="277"/>
      <c r="AN92" s="228"/>
      <c r="AO92" s="228"/>
      <c r="AP92" s="364"/>
      <c r="AQ92" s="364"/>
      <c r="AR92" s="681"/>
      <c r="AS92" s="658"/>
      <c r="AT92" s="659"/>
      <c r="AU92" s="660"/>
    </row>
    <row r="93" spans="1:47" ht="13.15" thickTop="1" x14ac:dyDescent="0.25">
      <c r="A93" s="939" t="s">
        <v>140</v>
      </c>
      <c r="B93" s="940">
        <v>0.2</v>
      </c>
      <c r="C93" s="561"/>
      <c r="D93" s="492"/>
      <c r="E93" s="492"/>
      <c r="F93" s="493"/>
      <c r="G93" s="493"/>
      <c r="H93" s="922"/>
      <c r="I93" s="510" t="s">
        <v>38</v>
      </c>
      <c r="J93" s="466">
        <f>IF(N93&gt;0,2,0)</f>
        <v>0</v>
      </c>
      <c r="K93" s="466">
        <f>IF(N93&gt;0,2,0)</f>
        <v>0</v>
      </c>
      <c r="L93" s="467">
        <f>IF(N93&gt;=60,1,0)</f>
        <v>0</v>
      </c>
      <c r="M93" s="467">
        <f>IF(N93&gt;=90,4,(IF(N93&gt;=80,3,(IF(N93&gt;=70,2,(IF(N93&gt;=60,1,0)))))))</f>
        <v>0</v>
      </c>
      <c r="N93" s="774">
        <f>成績入力!M25</f>
        <v>0</v>
      </c>
      <c r="O93" s="522" t="s">
        <v>73</v>
      </c>
      <c r="P93" s="466">
        <f>IF(T93&gt;0,2,0)</f>
        <v>0</v>
      </c>
      <c r="Q93" s="466">
        <f>IF(T93&gt;0,2,0)</f>
        <v>0</v>
      </c>
      <c r="R93" s="467">
        <f>IF(T93&gt;=60,1,0)</f>
        <v>0</v>
      </c>
      <c r="S93" s="467">
        <f>IF(T93&gt;=90,4,(IF(T93&gt;=80,3,(IF(T93&gt;=70,2,(IF(T93&gt;=60,1,0)))))))</f>
        <v>0</v>
      </c>
      <c r="T93" s="774">
        <f>成績入力!S34</f>
        <v>0</v>
      </c>
      <c r="U93" s="521"/>
      <c r="V93" s="492"/>
      <c r="W93" s="492"/>
      <c r="X93" s="512"/>
      <c r="Y93" s="493"/>
      <c r="Z93" s="798"/>
      <c r="AA93" s="1056" t="s">
        <v>25</v>
      </c>
      <c r="AB93" s="466">
        <f>IF(AF93&gt;0,2,0)</f>
        <v>0</v>
      </c>
      <c r="AC93" s="466">
        <f>IF(AF93&gt;0,2,0)</f>
        <v>0</v>
      </c>
      <c r="AD93" s="489">
        <f t="shared" si="16"/>
        <v>0</v>
      </c>
      <c r="AE93" s="489">
        <f t="shared" si="17"/>
        <v>0</v>
      </c>
      <c r="AF93" s="774">
        <f>成績入力!AE41</f>
        <v>0</v>
      </c>
      <c r="AG93" s="491"/>
      <c r="AH93" s="492"/>
      <c r="AI93" s="492"/>
      <c r="AJ93" s="493"/>
      <c r="AK93" s="493"/>
      <c r="AL93" s="798"/>
      <c r="AM93" s="582"/>
      <c r="AN93" s="492"/>
      <c r="AO93" s="492"/>
      <c r="AP93" s="493"/>
      <c r="AQ93" s="493"/>
      <c r="AR93" s="796"/>
      <c r="AS93" s="923">
        <f>(L93+R93+AD93)/3</f>
        <v>0</v>
      </c>
      <c r="AT93" s="924" t="e">
        <f>(L93*N93+R93*T93+AD93*AF93)/(L93+R93+AD93)</f>
        <v>#DIV/0!</v>
      </c>
      <c r="AU93" s="925" t="e">
        <f>(J93*M93+P93*S93+AB93*AE93+AB94*AE94+AH94*AK94)/(J93+P93+AB93+AB94+AH94)</f>
        <v>#DIV/0!</v>
      </c>
    </row>
    <row r="94" spans="1:47" x14ac:dyDescent="0.25">
      <c r="A94" s="838" t="s">
        <v>154</v>
      </c>
      <c r="B94" s="839">
        <v>0.1</v>
      </c>
      <c r="C94" s="595"/>
      <c r="D94" s="529"/>
      <c r="E94" s="529"/>
      <c r="F94" s="530"/>
      <c r="G94" s="530"/>
      <c r="H94" s="941"/>
      <c r="I94" s="604"/>
      <c r="J94" s="529"/>
      <c r="K94" s="529"/>
      <c r="L94" s="555"/>
      <c r="M94" s="555"/>
      <c r="N94" s="916"/>
      <c r="O94" s="605"/>
      <c r="P94" s="529"/>
      <c r="Q94" s="529"/>
      <c r="R94" s="555"/>
      <c r="S94" s="555"/>
      <c r="T94" s="916"/>
      <c r="U94" s="600"/>
      <c r="V94" s="529"/>
      <c r="W94" s="529"/>
      <c r="X94" s="555"/>
      <c r="Y94" s="555"/>
      <c r="Z94" s="917"/>
      <c r="AA94" s="208" t="s">
        <v>7</v>
      </c>
      <c r="AB94" s="38">
        <f>IF(AF94&gt;0,2,0)</f>
        <v>0</v>
      </c>
      <c r="AC94" s="38">
        <f>IF(AF94&gt;0,1,0)</f>
        <v>0</v>
      </c>
      <c r="AD94" s="75">
        <f t="shared" si="16"/>
        <v>0</v>
      </c>
      <c r="AE94" s="51">
        <f t="shared" si="17"/>
        <v>0</v>
      </c>
      <c r="AF94" s="769">
        <f>成績入力!AE37</f>
        <v>0</v>
      </c>
      <c r="AG94" s="66" t="s">
        <v>28</v>
      </c>
      <c r="AH94" s="38">
        <f>IF(AL94&gt;0,2,0)</f>
        <v>0</v>
      </c>
      <c r="AI94" s="38">
        <f>IF(AL94&gt;0,1,0)</f>
        <v>0</v>
      </c>
      <c r="AJ94" s="75">
        <f>IF(AL94&gt;=60,1,0)</f>
        <v>0</v>
      </c>
      <c r="AK94" s="51">
        <f>IF(AL94&gt;=90,4,(IF(AL94&gt;=80,3,(IF(AL94&gt;=70,2,(IF(AL94&gt;=60,1,0)))))))</f>
        <v>0</v>
      </c>
      <c r="AL94" s="769">
        <f>成績入力!AK37</f>
        <v>0</v>
      </c>
      <c r="AM94" s="558"/>
      <c r="AN94" s="529"/>
      <c r="AO94" s="529"/>
      <c r="AP94" s="555"/>
      <c r="AQ94" s="555"/>
      <c r="AR94" s="917"/>
      <c r="AS94" s="930">
        <f>(AD94+AJ94)/2</f>
        <v>0</v>
      </c>
      <c r="AT94" s="931" t="e">
        <f>(AD94*AF94+AJ94*AL94)/(AD94+AJ94)</f>
        <v>#DIV/0!</v>
      </c>
      <c r="AU94" s="932" t="e">
        <f>(AB94*AE94+AH94*AK94)/(AB94+AH94)</f>
        <v>#DIV/0!</v>
      </c>
    </row>
    <row r="95" spans="1:47" ht="13.15" thickBot="1" x14ac:dyDescent="0.3">
      <c r="A95" s="843"/>
      <c r="B95" s="844"/>
      <c r="C95" s="823"/>
      <c r="D95" s="823"/>
      <c r="E95" s="823"/>
      <c r="F95" s="870"/>
      <c r="G95" s="870"/>
      <c r="H95" s="823"/>
      <c r="I95" s="823"/>
      <c r="J95" s="823"/>
      <c r="K95" s="823"/>
      <c r="L95" s="870"/>
      <c r="M95" s="870"/>
      <c r="N95" s="823"/>
      <c r="O95" s="823"/>
      <c r="P95" s="823"/>
      <c r="Q95" s="823"/>
      <c r="R95" s="871"/>
      <c r="S95" s="871"/>
      <c r="T95" s="823"/>
      <c r="U95" s="823"/>
      <c r="V95" s="823"/>
      <c r="W95" s="823"/>
      <c r="X95" s="870"/>
      <c r="Y95" s="870"/>
      <c r="Z95" s="823"/>
      <c r="AA95" s="823"/>
      <c r="AB95" s="823"/>
      <c r="AC95" s="823"/>
      <c r="AD95" s="870"/>
      <c r="AE95" s="870"/>
      <c r="AF95" s="823"/>
      <c r="AG95" s="823"/>
      <c r="AH95" s="823"/>
      <c r="AI95" s="823"/>
      <c r="AJ95" s="870"/>
      <c r="AK95" s="870"/>
      <c r="AL95" s="872"/>
      <c r="AM95" s="823"/>
      <c r="AN95" s="823"/>
      <c r="AO95" s="823"/>
      <c r="AP95" s="870"/>
      <c r="AQ95" s="870"/>
      <c r="AR95" s="823"/>
      <c r="AS95" s="927">
        <f>AS89*0.3+AS91*0.4+AS93*0.2+AS94*0.1</f>
        <v>0</v>
      </c>
      <c r="AT95" s="906" t="e">
        <f>AT89*0.3+AT91*0.4+AT93*0.2+AT94*0.1</f>
        <v>#DIV/0!</v>
      </c>
      <c r="AU95" s="907" t="e">
        <f>AU89*0.3+AU91*0.4+AU93*0.2+AU94*0.1</f>
        <v>#DIV/0!</v>
      </c>
    </row>
    <row r="96" spans="1:47" ht="13.15" thickBot="1" x14ac:dyDescent="0.3">
      <c r="A96" s="103"/>
      <c r="B96" s="103"/>
      <c r="C96" s="103"/>
      <c r="D96" s="103"/>
      <c r="E96" s="103"/>
      <c r="F96" s="620"/>
      <c r="G96" s="620"/>
      <c r="H96" s="103"/>
      <c r="I96" s="103"/>
      <c r="J96" s="103"/>
      <c r="K96" s="103"/>
      <c r="L96" s="620"/>
      <c r="M96" s="620"/>
      <c r="N96" s="103"/>
      <c r="O96" s="103"/>
      <c r="P96" s="103"/>
      <c r="Q96" s="103"/>
      <c r="R96" s="621"/>
      <c r="S96" s="621"/>
      <c r="T96" s="103"/>
      <c r="U96" s="103"/>
      <c r="V96" s="103"/>
      <c r="W96" s="103"/>
      <c r="X96" s="620"/>
      <c r="Y96" s="620"/>
      <c r="Z96" s="103"/>
      <c r="AA96" s="103"/>
      <c r="AB96" s="103"/>
      <c r="AC96" s="103"/>
      <c r="AD96" s="620"/>
      <c r="AE96" s="620"/>
      <c r="AF96" s="103"/>
      <c r="AG96" s="103"/>
      <c r="AH96" s="103"/>
      <c r="AI96" s="103"/>
      <c r="AJ96" s="620"/>
      <c r="AK96" s="620"/>
      <c r="AL96" s="622"/>
      <c r="AM96" s="103"/>
      <c r="AN96" s="103"/>
      <c r="AO96" s="103"/>
      <c r="AP96" s="620"/>
      <c r="AQ96" s="620"/>
      <c r="AR96" s="103"/>
      <c r="AS96" s="623"/>
      <c r="AT96" s="623"/>
      <c r="AU96" s="624"/>
    </row>
    <row r="97" spans="1:47" x14ac:dyDescent="0.25">
      <c r="A97" s="785" t="s">
        <v>155</v>
      </c>
      <c r="B97" s="786"/>
      <c r="C97" s="787"/>
      <c r="D97" s="788"/>
      <c r="E97" s="788"/>
      <c r="F97" s="789"/>
      <c r="G97" s="789"/>
      <c r="H97" s="788"/>
      <c r="I97" s="92"/>
      <c r="J97" s="19"/>
      <c r="K97" s="19"/>
      <c r="L97" s="636"/>
      <c r="M97" s="636"/>
      <c r="N97" s="637"/>
      <c r="O97" s="92"/>
      <c r="P97" s="19"/>
      <c r="Q97" s="19"/>
      <c r="R97" s="636"/>
      <c r="S97" s="636"/>
      <c r="T97" s="637"/>
      <c r="U97" s="92"/>
      <c r="V97" s="19"/>
      <c r="W97" s="19"/>
      <c r="X97" s="636"/>
      <c r="Y97" s="636"/>
      <c r="Z97" s="637"/>
      <c r="AA97" s="48"/>
      <c r="AB97" s="19"/>
      <c r="AC97" s="19"/>
      <c r="AD97" s="636"/>
      <c r="AE97" s="636"/>
      <c r="AF97" s="637"/>
      <c r="AG97" s="48"/>
      <c r="AH97" s="19"/>
      <c r="AI97" s="19"/>
      <c r="AJ97" s="636"/>
      <c r="AK97" s="636"/>
      <c r="AL97" s="638"/>
      <c r="AM97" s="92"/>
      <c r="AN97" s="19"/>
      <c r="AO97" s="19"/>
      <c r="AP97" s="636"/>
      <c r="AQ97" s="636"/>
      <c r="AR97" s="49"/>
      <c r="AS97" s="640"/>
      <c r="AT97" s="641"/>
      <c r="AU97" s="642"/>
    </row>
    <row r="98" spans="1:47" x14ac:dyDescent="0.25">
      <c r="A98" s="790" t="s">
        <v>140</v>
      </c>
      <c r="B98" s="919">
        <v>0.6</v>
      </c>
      <c r="C98" s="499" t="s">
        <v>165</v>
      </c>
      <c r="D98" s="16">
        <f>IF(H98&gt;0,1,0)</f>
        <v>0</v>
      </c>
      <c r="E98" s="16">
        <f>IF(H98&gt;0,1,0)</f>
        <v>0</v>
      </c>
      <c r="F98" s="50">
        <f>IF(H98&gt;=60,1,0)</f>
        <v>0</v>
      </c>
      <c r="G98" s="50">
        <f>IF(H98&gt;=90,4,(IF(H98&gt;=80,3,(IF(H98&gt;=70,2,(IF(H98&gt;=60,1,0)))))))</f>
        <v>0</v>
      </c>
      <c r="H98" s="775">
        <f>成績入力!G42</f>
        <v>0</v>
      </c>
      <c r="I98" s="450" t="s">
        <v>38</v>
      </c>
      <c r="J98" s="16">
        <f>IF(N98&gt;0,2,0)</f>
        <v>0</v>
      </c>
      <c r="K98" s="16">
        <f>IF(N98&gt;0,2,0)</f>
        <v>0</v>
      </c>
      <c r="L98" s="50">
        <f>IF(N98&gt;=60,1,0)</f>
        <v>0</v>
      </c>
      <c r="M98" s="50">
        <f>IF(N98&gt;=90,4,(IF(N98&gt;=80,3,(IF(N98&gt;=70,2,(IF(N98&gt;=60,1,0)))))))</f>
        <v>0</v>
      </c>
      <c r="N98" s="645">
        <f>成績入力!M25</f>
        <v>0</v>
      </c>
      <c r="O98" s="450" t="s">
        <v>73</v>
      </c>
      <c r="P98" s="16">
        <f>IF(T98&gt;0,2,0)</f>
        <v>0</v>
      </c>
      <c r="Q98" s="16">
        <f>IF(T98&gt;0,2,0)</f>
        <v>0</v>
      </c>
      <c r="R98" s="50">
        <f>IF(T98&gt;=60,1,0)</f>
        <v>0</v>
      </c>
      <c r="S98" s="50">
        <f>IF(T98&gt;=90,4,(IF(T98&gt;=80,3,(IF(T98&gt;=70,2,(IF(T98&gt;=60,1,0)))))))</f>
        <v>0</v>
      </c>
      <c r="T98" s="645">
        <f>成績入力!S34</f>
        <v>0</v>
      </c>
      <c r="U98" s="417"/>
      <c r="V98" s="388"/>
      <c r="W98" s="388"/>
      <c r="X98" s="389"/>
      <c r="Y98" s="181"/>
      <c r="Z98" s="647"/>
      <c r="AA98" s="472" t="s">
        <v>53</v>
      </c>
      <c r="AB98" s="16">
        <f>IF(AF98&gt;0,1,0)</f>
        <v>0</v>
      </c>
      <c r="AC98" s="16">
        <f>IF(AF98&gt;0,1,0)</f>
        <v>0</v>
      </c>
      <c r="AD98" s="50">
        <f t="shared" ref="AD98:AD103" si="18">IF(AF98&gt;=60,1,0)</f>
        <v>0</v>
      </c>
      <c r="AE98" s="50">
        <f t="shared" ref="AE98:AE103" si="19">IF(AF98&gt;=90,4,(IF(AF98&gt;=80,3,(IF(AF98&gt;=70,2,(IF(AF98&gt;=60,1,0)))))))</f>
        <v>0</v>
      </c>
      <c r="AF98" s="645">
        <f>成績入力!AE27</f>
        <v>0</v>
      </c>
      <c r="AG98" s="424" t="s">
        <v>54</v>
      </c>
      <c r="AH98" s="16">
        <f>IF(AL98&gt;0,1,0)</f>
        <v>0</v>
      </c>
      <c r="AI98" s="16">
        <f>IF(AL98&gt;0,1,0)</f>
        <v>0</v>
      </c>
      <c r="AJ98" s="50">
        <f>IF(AL98&gt;=60,1,0)</f>
        <v>0</v>
      </c>
      <c r="AK98" s="50">
        <f>IF(AL98&gt;=90,4,(IF(AL98&gt;=80,3,(IF(AL98&gt;=70,2,(IF(AL98&gt;=60,1,0)))))))</f>
        <v>0</v>
      </c>
      <c r="AL98" s="645">
        <f>成績入力!AK27</f>
        <v>0</v>
      </c>
      <c r="AM98" s="427" t="s">
        <v>13</v>
      </c>
      <c r="AN98" s="16">
        <f>IF(AR98&gt;0,6,0)</f>
        <v>0</v>
      </c>
      <c r="AO98" s="16">
        <f>IF(AR98&gt;0,4,0)</f>
        <v>0</v>
      </c>
      <c r="AP98" s="50">
        <f>IF(AR98&gt;=60,1,0)</f>
        <v>0</v>
      </c>
      <c r="AQ98" s="50">
        <f>IF(AR98&gt;=90,4,(IF(AR98&gt;=80,3,(IF(AR98&gt;=70,2,(IF(AR98&gt;=60,1,0)))))))</f>
        <v>0</v>
      </c>
      <c r="AR98" s="661">
        <f>成績入力!AQ42</f>
        <v>0</v>
      </c>
      <c r="AS98" s="658">
        <f>(F98+L98+R98+AD98+AJ98+AD99+AP98)/7</f>
        <v>0</v>
      </c>
      <c r="AT98" s="659" t="e">
        <f>(F98*H98+L98*N98+R98*T98+AD98*AF98+AJ98*AL98+AP98*AR98+AD99*AF99)/(F98+L98+R98+AD98+AJ98+AP98+AD99)</f>
        <v>#DIV/0!</v>
      </c>
      <c r="AU98" s="660" t="e">
        <f>(D98*G98+J98*M98+P98*S98+AB98*AE98+AH98*AK98+AB99*AE99+AN98*AQ98)/(D98+J98+P98+AB98+AH98+AB99+AN98)</f>
        <v>#DIV/0!</v>
      </c>
    </row>
    <row r="99" spans="1:47" ht="13.15" thickBot="1" x14ac:dyDescent="0.3">
      <c r="A99" s="790"/>
      <c r="B99" s="791"/>
      <c r="C99" s="501"/>
      <c r="D99" s="228"/>
      <c r="E99" s="228"/>
      <c r="F99" s="364"/>
      <c r="G99" s="364"/>
      <c r="H99" s="278"/>
      <c r="I99" s="438"/>
      <c r="J99" s="228"/>
      <c r="K99" s="228"/>
      <c r="L99" s="364"/>
      <c r="M99" s="364"/>
      <c r="N99" s="666"/>
      <c r="O99" s="453"/>
      <c r="P99" s="228"/>
      <c r="Q99" s="228"/>
      <c r="R99" s="364"/>
      <c r="S99" s="364"/>
      <c r="T99" s="666"/>
      <c r="U99" s="438"/>
      <c r="V99" s="228"/>
      <c r="W99" s="228"/>
      <c r="X99" s="364"/>
      <c r="Y99" s="364"/>
      <c r="Z99" s="666"/>
      <c r="AA99" s="599" t="s">
        <v>25</v>
      </c>
      <c r="AB99" s="40">
        <f>IF(AF99&gt;0,2,0)</f>
        <v>0</v>
      </c>
      <c r="AC99" s="40">
        <f>IF(AF99&gt;0,2,0)</f>
        <v>0</v>
      </c>
      <c r="AD99" s="391">
        <f t="shared" si="18"/>
        <v>0</v>
      </c>
      <c r="AE99" s="391">
        <f t="shared" si="19"/>
        <v>0</v>
      </c>
      <c r="AF99" s="679">
        <f>成績入力!AE41</f>
        <v>0</v>
      </c>
      <c r="AG99" s="234"/>
      <c r="AH99" s="228"/>
      <c r="AI99" s="228"/>
      <c r="AJ99" s="229"/>
      <c r="AK99" s="229"/>
      <c r="AL99" s="666"/>
      <c r="AM99" s="277"/>
      <c r="AN99" s="228"/>
      <c r="AO99" s="228"/>
      <c r="AP99" s="364"/>
      <c r="AQ99" s="364"/>
      <c r="AR99" s="681"/>
      <c r="AS99" s="658"/>
      <c r="AT99" s="659"/>
      <c r="AU99" s="660"/>
    </row>
    <row r="100" spans="1:47" ht="13.15" thickTop="1" x14ac:dyDescent="0.25">
      <c r="A100" s="942" t="s">
        <v>148</v>
      </c>
      <c r="B100" s="943">
        <v>0.2</v>
      </c>
      <c r="C100" s="454"/>
      <c r="D100" s="395"/>
      <c r="E100" s="395"/>
      <c r="F100" s="396"/>
      <c r="G100" s="396"/>
      <c r="H100" s="672"/>
      <c r="I100" s="456"/>
      <c r="J100" s="395"/>
      <c r="K100" s="395"/>
      <c r="L100" s="396"/>
      <c r="M100" s="396"/>
      <c r="N100" s="672"/>
      <c r="O100" s="456"/>
      <c r="P100" s="395"/>
      <c r="Q100" s="395"/>
      <c r="R100" s="396"/>
      <c r="S100" s="396"/>
      <c r="T100" s="672"/>
      <c r="U100" s="454"/>
      <c r="V100" s="395"/>
      <c r="W100" s="395"/>
      <c r="X100" s="455"/>
      <c r="Y100" s="455"/>
      <c r="Z100" s="944"/>
      <c r="AA100" s="606" t="s">
        <v>39</v>
      </c>
      <c r="AB100" s="392">
        <f>IF(AF100&gt;0,4,0)</f>
        <v>0</v>
      </c>
      <c r="AC100" s="392">
        <f>IF(AF100&gt;0,3,0)</f>
        <v>0</v>
      </c>
      <c r="AD100" s="458">
        <f t="shared" si="18"/>
        <v>0</v>
      </c>
      <c r="AE100" s="458">
        <f t="shared" si="19"/>
        <v>0</v>
      </c>
      <c r="AF100" s="729">
        <f>成績入力!AE26</f>
        <v>0</v>
      </c>
      <c r="AG100" s="606" t="s">
        <v>40</v>
      </c>
      <c r="AH100" s="392">
        <f>IF(AL100&gt;0,4,0)</f>
        <v>0</v>
      </c>
      <c r="AI100" s="392">
        <f>IF(AL100&gt;0,3,0)</f>
        <v>0</v>
      </c>
      <c r="AJ100" s="458">
        <f>IF(AL100&gt;=60,1,0)</f>
        <v>0</v>
      </c>
      <c r="AK100" s="458">
        <f>IF(AL100&gt;=90,4,(IF(AL100&gt;=80,3,(IF(AL100&gt;=70,2,(IF(AL100&gt;=60,1,0)))))))</f>
        <v>0</v>
      </c>
      <c r="AL100" s="729">
        <f>成績入力!AK26</f>
        <v>0</v>
      </c>
      <c r="AM100" s="606" t="s">
        <v>13</v>
      </c>
      <c r="AN100" s="392">
        <f>IF(AR100&gt;0,6,0)</f>
        <v>0</v>
      </c>
      <c r="AO100" s="392">
        <f>IF(AR100&gt;0,4,0)</f>
        <v>0</v>
      </c>
      <c r="AP100" s="458">
        <f>IF(AR100&gt;=60,1,0)</f>
        <v>0</v>
      </c>
      <c r="AQ100" s="458">
        <f>IF(AR100&gt;=90,4,(IF(AR100&gt;=80,3,(IF(AR100&gt;=70,2,(IF(AR100&gt;=60,1,0)))))))</f>
        <v>0</v>
      </c>
      <c r="AR100" s="759">
        <f>成績入力!AQ42</f>
        <v>0</v>
      </c>
      <c r="AS100" s="945">
        <f>(AD100+AJ100+AP100+AD101+AJ101)/5</f>
        <v>0</v>
      </c>
      <c r="AT100" s="946" t="e">
        <f>(AD100*AF100+AJ100*AL100+AP100*AR100+AD101*AF101+AJ101*AL101)/(AD100+AJ100+AP100+AD101+AJ101)</f>
        <v>#DIV/0!</v>
      </c>
      <c r="AU100" s="947" t="e">
        <f>(AB100*AE100+AH100*AK100+AN100*AQ100+AB101*AE101+AH101*AK101)/(AB100+AH100+AN100+AB101+AH101)</f>
        <v>#DIV/0!</v>
      </c>
    </row>
    <row r="101" spans="1:47" x14ac:dyDescent="0.25">
      <c r="A101" s="820"/>
      <c r="B101" s="860"/>
      <c r="C101" s="611"/>
      <c r="D101" s="222"/>
      <c r="E101" s="222"/>
      <c r="F101" s="225"/>
      <c r="G101" s="225"/>
      <c r="H101" s="948"/>
      <c r="I101" s="612"/>
      <c r="J101" s="222"/>
      <c r="K101" s="222"/>
      <c r="L101" s="225"/>
      <c r="M101" s="225"/>
      <c r="N101" s="894"/>
      <c r="O101" s="524"/>
      <c r="P101" s="222"/>
      <c r="Q101" s="222"/>
      <c r="R101" s="225"/>
      <c r="S101" s="225"/>
      <c r="T101" s="894"/>
      <c r="U101" s="613"/>
      <c r="V101" s="222"/>
      <c r="W101" s="222"/>
      <c r="X101" s="225"/>
      <c r="Y101" s="225"/>
      <c r="Z101" s="926"/>
      <c r="AA101" s="176" t="s">
        <v>53</v>
      </c>
      <c r="AB101" s="38">
        <f>IF(AF101&gt;0,1,0)</f>
        <v>0</v>
      </c>
      <c r="AC101" s="38">
        <f>IF(AF101&gt;0,1,0)</f>
        <v>0</v>
      </c>
      <c r="AD101" s="51">
        <f t="shared" si="18"/>
        <v>0</v>
      </c>
      <c r="AE101" s="51">
        <f t="shared" si="19"/>
        <v>0</v>
      </c>
      <c r="AF101" s="769">
        <f>成績入力!AE27</f>
        <v>0</v>
      </c>
      <c r="AG101" s="176" t="s">
        <v>54</v>
      </c>
      <c r="AH101" s="38">
        <f>IF(AL101&gt;0,1,0)</f>
        <v>0</v>
      </c>
      <c r="AI101" s="38">
        <f>IF(AL101&gt;0,1,0)</f>
        <v>0</v>
      </c>
      <c r="AJ101" s="51">
        <f>IF(AL101&gt;=60,1,0)</f>
        <v>0</v>
      </c>
      <c r="AK101" s="51">
        <f>IF(AL101&gt;=90,4,(IF(AL101&gt;=80,3,(IF(AL101&gt;=70,2,(IF(AL101&gt;=60,1,0)))))))</f>
        <v>0</v>
      </c>
      <c r="AL101" s="769">
        <f>成績入力!AK27</f>
        <v>0</v>
      </c>
      <c r="AM101" s="895"/>
      <c r="AN101" s="222"/>
      <c r="AO101" s="222"/>
      <c r="AP101" s="225"/>
      <c r="AQ101" s="225"/>
      <c r="AR101" s="896"/>
      <c r="AS101" s="949"/>
      <c r="AT101" s="950"/>
      <c r="AU101" s="899"/>
    </row>
    <row r="102" spans="1:47" x14ac:dyDescent="0.25">
      <c r="A102" s="901" t="s">
        <v>117</v>
      </c>
      <c r="B102" s="858">
        <v>0.2</v>
      </c>
      <c r="C102" s="607"/>
      <c r="D102" s="265"/>
      <c r="E102" s="265"/>
      <c r="F102" s="268"/>
      <c r="G102" s="268"/>
      <c r="H102" s="696"/>
      <c r="I102" s="607"/>
      <c r="J102" s="265"/>
      <c r="K102" s="265"/>
      <c r="L102" s="413"/>
      <c r="M102" s="413"/>
      <c r="N102" s="696"/>
      <c r="O102" s="574"/>
      <c r="P102" s="452"/>
      <c r="Q102" s="452"/>
      <c r="R102" s="573"/>
      <c r="S102" s="573"/>
      <c r="T102" s="693"/>
      <c r="U102" s="608"/>
      <c r="V102" s="609"/>
      <c r="W102" s="609"/>
      <c r="X102" s="610"/>
      <c r="Y102" s="610"/>
      <c r="Z102" s="951"/>
      <c r="AA102" s="193" t="s">
        <v>39</v>
      </c>
      <c r="AB102" s="117">
        <f>IF(AF102&gt;0,4,0)</f>
        <v>0</v>
      </c>
      <c r="AC102" s="117">
        <f>IF(AF102&gt;0,3,0)</f>
        <v>0</v>
      </c>
      <c r="AD102" s="575">
        <f t="shared" si="18"/>
        <v>0</v>
      </c>
      <c r="AE102" s="575">
        <f t="shared" si="19"/>
        <v>0</v>
      </c>
      <c r="AF102" s="690">
        <f>成績入力!AE26</f>
        <v>0</v>
      </c>
      <c r="AG102" s="193" t="s">
        <v>40</v>
      </c>
      <c r="AH102" s="117">
        <f>IF(AL102&gt;0,4,0)</f>
        <v>0</v>
      </c>
      <c r="AI102" s="117">
        <f>IF(AL102&gt;0,3,0)</f>
        <v>0</v>
      </c>
      <c r="AJ102" s="64">
        <f>IF(AL102&gt;=60,1,0)</f>
        <v>0</v>
      </c>
      <c r="AK102" s="64">
        <f>IF(AL102&gt;=90,4,(IF(AL102&gt;=80,3,(IF(AL102&gt;=70,2,(IF(AL102&gt;=60,1,0)))))))</f>
        <v>0</v>
      </c>
      <c r="AL102" s="690">
        <f>成績入力!AK26</f>
        <v>0</v>
      </c>
      <c r="AM102" s="484" t="s">
        <v>13</v>
      </c>
      <c r="AN102" s="37">
        <f>IF(AR102&gt;0,6,0)</f>
        <v>0</v>
      </c>
      <c r="AO102" s="37">
        <f>IF(AR102&gt;0,4,0)</f>
        <v>0</v>
      </c>
      <c r="AP102" s="52">
        <f>IF(AR102&gt;=60,1,0)</f>
        <v>0</v>
      </c>
      <c r="AQ102" s="52">
        <f>IF(AR102&gt;=90,4,(IF(AR102&gt;=80,3,(IF(AR102&gt;=70,2,(IF(AR102&gt;=60,1,0)))))))</f>
        <v>0</v>
      </c>
      <c r="AR102" s="805">
        <f>成績入力!AQ42</f>
        <v>0</v>
      </c>
      <c r="AS102" s="658">
        <f>(AD102+AJ102+AP102+AD103+AJ103)/5</f>
        <v>0</v>
      </c>
      <c r="AT102" s="659" t="e">
        <f>(AD102*AF102+AJ102*AL102+AD103*AF103+AJ103*AL103+AP102*AR102)/(AD102+AJ102+AD103+AJ103+AP102)</f>
        <v>#DIV/0!</v>
      </c>
      <c r="AU102" s="660" t="e">
        <f>(AB102*AE102+AH102*AK102+AN102*AQ102+AB103*AE103+AH103*AK103)/(AB102+AH102+AN102+AB103+AH103)</f>
        <v>#DIV/0!</v>
      </c>
    </row>
    <row r="103" spans="1:47" x14ac:dyDescent="0.25">
      <c r="A103" s="820"/>
      <c r="B103" s="860"/>
      <c r="C103" s="611"/>
      <c r="D103" s="222"/>
      <c r="E103" s="222"/>
      <c r="F103" s="223"/>
      <c r="G103" s="223"/>
      <c r="H103" s="894"/>
      <c r="I103" s="611"/>
      <c r="J103" s="543"/>
      <c r="K103" s="543"/>
      <c r="L103" s="544"/>
      <c r="M103" s="544"/>
      <c r="N103" s="900"/>
      <c r="O103" s="614"/>
      <c r="P103" s="222"/>
      <c r="Q103" s="222"/>
      <c r="R103" s="223"/>
      <c r="S103" s="223"/>
      <c r="T103" s="894"/>
      <c r="U103" s="615"/>
      <c r="V103" s="543"/>
      <c r="W103" s="543"/>
      <c r="X103" s="544"/>
      <c r="Y103" s="544"/>
      <c r="Z103" s="893"/>
      <c r="AA103" s="176" t="s">
        <v>53</v>
      </c>
      <c r="AB103" s="38">
        <f>IF(AF103&gt;0,1,0)</f>
        <v>0</v>
      </c>
      <c r="AC103" s="38">
        <f>IF(AF103&gt;0,1,0)</f>
        <v>0</v>
      </c>
      <c r="AD103" s="75">
        <f t="shared" si="18"/>
        <v>0</v>
      </c>
      <c r="AE103" s="75">
        <f t="shared" si="19"/>
        <v>0</v>
      </c>
      <c r="AF103" s="769">
        <f>成績入力!AK27</f>
        <v>0</v>
      </c>
      <c r="AG103" s="176" t="s">
        <v>54</v>
      </c>
      <c r="AH103" s="38">
        <f>IF(AL103&gt;0,1,0)</f>
        <v>0</v>
      </c>
      <c r="AI103" s="38">
        <f>IF(AL103&gt;0,1,0)</f>
        <v>0</v>
      </c>
      <c r="AJ103" s="51">
        <f>IF(AL103&gt;=60,1,0)</f>
        <v>0</v>
      </c>
      <c r="AK103" s="51">
        <f>IF(AL103&gt;=90,4,(IF(AL103&gt;=80,3,(IF(AL103&gt;=70,2,(IF(AL103&gt;=60,1,0)))))))</f>
        <v>0</v>
      </c>
      <c r="AL103" s="769">
        <f>成績入力!AK27</f>
        <v>0</v>
      </c>
      <c r="AM103" s="905"/>
      <c r="AN103" s="222"/>
      <c r="AO103" s="222"/>
      <c r="AP103" s="225"/>
      <c r="AQ103" s="225"/>
      <c r="AR103" s="896"/>
      <c r="AS103" s="949"/>
      <c r="AT103" s="950"/>
      <c r="AU103" s="899"/>
    </row>
    <row r="104" spans="1:47" ht="13.15" thickBot="1" x14ac:dyDescent="0.3">
      <c r="A104" s="843"/>
      <c r="B104" s="844"/>
      <c r="C104" s="823"/>
      <c r="D104" s="823"/>
      <c r="E104" s="823"/>
      <c r="F104" s="870"/>
      <c r="G104" s="870"/>
      <c r="H104" s="823"/>
      <c r="I104" s="823"/>
      <c r="J104" s="823"/>
      <c r="K104" s="823"/>
      <c r="L104" s="870"/>
      <c r="M104" s="870"/>
      <c r="N104" s="823"/>
      <c r="O104" s="823"/>
      <c r="P104" s="823"/>
      <c r="Q104" s="823"/>
      <c r="R104" s="871"/>
      <c r="S104" s="871"/>
      <c r="T104" s="823"/>
      <c r="U104" s="823"/>
      <c r="V104" s="823"/>
      <c r="W104" s="823"/>
      <c r="X104" s="870"/>
      <c r="Y104" s="870"/>
      <c r="Z104" s="823"/>
      <c r="AA104" s="823"/>
      <c r="AB104" s="823"/>
      <c r="AC104" s="823"/>
      <c r="AD104" s="870"/>
      <c r="AE104" s="870"/>
      <c r="AF104" s="823"/>
      <c r="AG104" s="823"/>
      <c r="AH104" s="823"/>
      <c r="AI104" s="823"/>
      <c r="AJ104" s="870"/>
      <c r="AK104" s="870"/>
      <c r="AL104" s="872"/>
      <c r="AM104" s="823"/>
      <c r="AN104" s="823"/>
      <c r="AO104" s="823"/>
      <c r="AP104" s="870"/>
      <c r="AQ104" s="870"/>
      <c r="AR104" s="823"/>
      <c r="AS104" s="927">
        <f>AS98*0.6+AS100*0.2+AS102*0.2</f>
        <v>0</v>
      </c>
      <c r="AT104" s="906" t="e">
        <f>AT98*0.6+AT100*0.2+AT102*0.2</f>
        <v>#DIV/0!</v>
      </c>
      <c r="AU104" s="907" t="e">
        <f>AU98*0.6+AU100*0.2+AU102*0.2</f>
        <v>#DIV/0!</v>
      </c>
    </row>
  </sheetData>
  <sheetProtection sheet="1" objects="1" scenarios="1"/>
  <mergeCells count="13">
    <mergeCell ref="AS2:AU2"/>
    <mergeCell ref="C2:H2"/>
    <mergeCell ref="I2:N2"/>
    <mergeCell ref="O2:T2"/>
    <mergeCell ref="U2:Z2"/>
    <mergeCell ref="AA2:AF2"/>
    <mergeCell ref="AG2:AL2"/>
    <mergeCell ref="AM2:AR2"/>
    <mergeCell ref="C13:I13"/>
    <mergeCell ref="C14:I14"/>
    <mergeCell ref="C23:I23"/>
    <mergeCell ref="C75:I75"/>
    <mergeCell ref="C76:I76"/>
  </mergeCells>
  <phoneticPr fontId="7"/>
  <pageMargins left="0.25" right="0.25" top="0.75" bottom="0.75" header="0.3" footer="0.3"/>
  <pageSetup paperSize="9" scale="55" orientation="portrait" copies="1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成績入力</vt:lpstr>
      <vt:lpstr>達成度点検（建築学科目標）</vt:lpstr>
      <vt:lpstr>達成度点検 (JABEE目標)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Daiji Fujii</dc:creator>
  <cp:lastModifiedBy>大地 藤井</cp:lastModifiedBy>
  <cp:lastPrinted>2017-02-14T02:07:15Z</cp:lastPrinted>
  <dcterms:created xsi:type="dcterms:W3CDTF">2004-04-06T08:42:20Z</dcterms:created>
  <dcterms:modified xsi:type="dcterms:W3CDTF">2026-03-31T06:47:11Z</dcterms:modified>
</cp:coreProperties>
</file>